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bookViews>
    <workbookView xWindow="0" yWindow="0" windowWidth="18870" windowHeight="9750" activeTab="1"/>
  </bookViews>
  <sheets>
    <sheet name="Rekapitulace stavby" sheetId="1" r:id="rId1"/>
    <sheet name="FASTER1 - Dostavba datové..." sheetId="2" r:id="rId2"/>
  </sheets>
  <definedNames>
    <definedName name="_xlnm.Print_Area" localSheetId="1">'FASTER1 - Dostavba datové...'!$C$4:$Q$70,'FASTER1 - Dostavba datové...'!$C$76:$Q$125,'FASTER1 - Dostavba datové...'!$C$131:$Q$756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'FASTER1 - Dostavba datové...'!$140:$140</definedName>
  </definedNames>
  <calcPr calcId="162913"/>
</workbook>
</file>

<file path=xl/sharedStrings.xml><?xml version="1.0" encoding="utf-8"?>
<sst xmlns="http://schemas.openxmlformats.org/spreadsheetml/2006/main" count="6703" uniqueCount="1396">
  <si>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</si>
  <si>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</si>
  <si>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</si>
  <si>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</si>
  <si>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</si>
  <si>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</si>
  <si>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</si>
  <si>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</si>
  <si>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</si>
  <si>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</si>
  <si>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</si>
  <si>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</si>
  <si>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</si>
  <si>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</si>
  <si>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</si>
  <si>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</si>
  <si>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</si>
  <si>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FASTER1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</si>
  <si>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</si>
  <si>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</si>
  <si>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Dostavba datového centra firmy FASTER CZ</t>
  </si>
  <si>
    <t>0,1</t>
  </si>
  <si>
    <t>JKSO:</t>
  </si>
  <si>
    <t>CC-CZ:</t>
  </si>
  <si>
    <t>1</t>
  </si>
  <si>
    <t>Místo:</t>
  </si>
  <si>
    <t xml:space="preserve"> </t>
  </si>
  <si>
    <t>Datum:</t>
  </si>
  <si>
    <t>3.6.2017</t>
  </si>
  <si>
    <t>10</t>
  </si>
  <si>
    <t>100</t>
  </si>
  <si>
    <t>Objednatel:</t>
  </si>
  <si>
    <t>IČ:</t>
  </si>
  <si>
    <t>FASTER CZ SPOL.S.R.O.Jarní 44g,Brno</t>
  </si>
  <si>
    <t>DIČ:</t>
  </si>
  <si>
    <t>Zhotovitel:</t>
  </si>
  <si>
    <t>Vyplň údaj</t>
  </si>
  <si>
    <t>Projektant:</t>
  </si>
  <si>
    <t>ing.arch.M.Starycha</t>
  </si>
  <si>
    <t>True</t>
  </si>
  <si>
    <t>Zpracovatel:</t>
  </si>
  <si>
    <t>ing.Ševelová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</si>
  <si>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</si>
  <si>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</si>
  <si>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</si>
  <si>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</si>
  <si>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</si>
  <si>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</si>
  <si>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</si>
  <si>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</si>
  <si>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</si>
  <si>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</si>
  <si>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</si>
  <si>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</si>
  <si>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</si>
  <si>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</si>
  <si>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</si>
  <si>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</si>
  <si>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</si>
  <si>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</si>
  <si>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</si>
  <si>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</si>
  <si>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</si>
  <si>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</si>
  <si>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</si>
  <si>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</si>
  <si>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</si>
  <si>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</si>
  <si>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</si>
  <si>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</si>
  <si>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</si>
  <si>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</si>
  <si>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</si>
  <si>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</si>
  <si>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</si>
  <si>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</si>
  <si>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</si>
  <si>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</si>
  <si>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</si>
  <si>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</si>
  <si>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</si>
  <si>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</si>
  <si>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</si>
  <si>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</si>
  <si>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{bf3cb5f0-a8cc-43be-96ff-555114a53b14}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</si>
  <si>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</si>
  <si>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</si>
  <si>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</si>
  <si>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</si>
  <si>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</si>
  <si>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</si>
  <si>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</si>
  <si>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</si>
  <si>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</si>
  <si>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</si>
  <si>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</si>
  <si>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</si>
  <si>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</si>
  <si>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</si>
  <si>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</si>
  <si>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</si>
  <si>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</si>
  <si>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</si>
  <si>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</si>
  <si>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</si>
  <si>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</si>
  <si>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</si>
  <si>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</si>
  <si>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</si>
  <si>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</si>
  <si>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</si>
  <si>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</si>
  <si>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</si>
  <si>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</si>
  <si>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</si>
  <si>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</si>
  <si>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</si>
  <si>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</si>
  <si>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</si>
  <si>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</si>
  <si>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</si>
  <si>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</si>
  <si>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</si>
  <si>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</si>
  <si>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</t>
  </si>
  <si>
    <t xml:space="preserve">    733 - Ústřední vytápění </t>
  </si>
  <si>
    <t xml:space="preserve">    741 - Elektroinstalace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</si>
  <si>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</si>
  <si>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</si>
  <si>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</si>
  <si>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</si>
  <si>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</si>
  <si>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</si>
  <si>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</si>
  <si>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</si>
  <si>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</si>
  <si>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</si>
  <si>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</si>
  <si>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</si>
  <si>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</si>
  <si>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</si>
  <si>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</si>
  <si>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</si>
  <si>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</si>
  <si>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</si>
  <si>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</si>
  <si>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</si>
  <si>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</si>
  <si>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</si>
  <si>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</si>
  <si>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</si>
  <si>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</si>
  <si>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</si>
  <si>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</si>
  <si>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</si>
  <si>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</si>
  <si>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</si>
  <si>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</si>
  <si>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</si>
  <si>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</si>
  <si>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</si>
  <si>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</si>
  <si>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</si>
  <si>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131201102</t>
  </si>
  <si>
    <t>Hloubení nezapažených jam v hornině tř.3 do 1000m3</t>
  </si>
  <si>
    <t>m3</t>
  </si>
  <si>
    <t>4</t>
  </si>
  <si>
    <t>-203359357</t>
  </si>
  <si>
    <t>0,38*(23,15*12,5+6,5*7,4)</t>
  </si>
  <si>
    <t>VV</t>
  </si>
  <si>
    <t>(0,6+1,8+0,8)*(9,2+0,6+0,6)*1,6+0,011</t>
  </si>
  <si>
    <t>Součet</t>
  </si>
  <si>
    <t>131201109</t>
  </si>
  <si>
    <t>Příplatek za lepivost u hloubení jam nezapažených v hornině tř. 3</t>
  </si>
  <si>
    <t>49081533</t>
  </si>
  <si>
    <t>3</t>
  </si>
  <si>
    <t>131-pc 1</t>
  </si>
  <si>
    <t>Vytyčení stavby a všech inženýrských sítí</t>
  </si>
  <si>
    <t>sada</t>
  </si>
  <si>
    <t>338304461</t>
  </si>
  <si>
    <t>131-pc 2</t>
  </si>
  <si>
    <t>D+m zemnícího pásku</t>
  </si>
  <si>
    <t>m</t>
  </si>
  <si>
    <t>1792139910</t>
  </si>
  <si>
    <t>18,65+12,5+10,4+7,15+5*3,5</t>
  </si>
  <si>
    <t>5</t>
  </si>
  <si>
    <t>132201101</t>
  </si>
  <si>
    <t>Hloubení rýh š do 600 mm v hornině tř. 3 objemu do 100 m3</t>
  </si>
  <si>
    <t>504550416</t>
  </si>
  <si>
    <t>6,8*0,4*0,6+4,9*0,45*2*0,6+11,7*0,6*0,6+1,8*0,6*0,6+5,5*0,6*0,6+6,54*0,6*0,6</t>
  </si>
  <si>
    <t>6</t>
  </si>
  <si>
    <t>1322011011</t>
  </si>
  <si>
    <t>Hloubení rýh š do 600 mm v hornině tř. 3 objemu do 100 m3-chodník-2x závětří,okapový chodník</t>
  </si>
  <si>
    <t>2041188534</t>
  </si>
  <si>
    <t>5,5*2,1*0,2</t>
  </si>
  <si>
    <t>1,55*3,0*0,2</t>
  </si>
  <si>
    <t>"okap.chodník"(12,43+30,28+10,28+8,25)*0,5*0,18-(2,1+3,0)*0,5*0,18</t>
  </si>
  <si>
    <t>7</t>
  </si>
  <si>
    <t>132201109</t>
  </si>
  <si>
    <t>Příplatek za lepivost k hloubení rýh š do 600 mm v hornině tř. 3</t>
  </si>
  <si>
    <t>-1965920436</t>
  </si>
  <si>
    <t>13,472+8,293</t>
  </si>
  <si>
    <t>8</t>
  </si>
  <si>
    <t>132201201</t>
  </si>
  <si>
    <t>Hloubení rýh š do 2000 mm v hornině tř. 3 objemu do 100 m3</t>
  </si>
  <si>
    <t>1955523181</t>
  </si>
  <si>
    <t>35,26-13,472</t>
  </si>
  <si>
    <t>9</t>
  </si>
  <si>
    <t>132201209</t>
  </si>
  <si>
    <t>Příplatek za lepivost k hloubení rýh š do 2000 mm v hornině tř. 3</t>
  </si>
  <si>
    <t>1552338687</t>
  </si>
  <si>
    <t>162701105</t>
  </si>
  <si>
    <t>Vodorovné přemístění do 10000 m výkopku/sypaniny z horniny tř. 1 až 4</t>
  </si>
  <si>
    <t>2100693754</t>
  </si>
  <si>
    <t>181,5+13,472+8,293+21,788</t>
  </si>
  <si>
    <t>11</t>
  </si>
  <si>
    <t>162701109</t>
  </si>
  <si>
    <t>Příplatek k vodorovnému přemístění výkopku/sypaniny z horniny tř. 1 až 4 ZKD 1000 m přes 10000 m</t>
  </si>
  <si>
    <t>-555587252</t>
  </si>
  <si>
    <t>(181,5+13,472+21,788+8,293)*5</t>
  </si>
  <si>
    <t>12</t>
  </si>
  <si>
    <t>171201201</t>
  </si>
  <si>
    <t>Uložení sypaniny na skládky</t>
  </si>
  <si>
    <t>1314234792</t>
  </si>
  <si>
    <t>13</t>
  </si>
  <si>
    <t>171201211</t>
  </si>
  <si>
    <t>Poplatek za uložení odpadu ze sypaniny na skládce (skládkovné)</t>
  </si>
  <si>
    <t>t</t>
  </si>
  <si>
    <t>1362915448</t>
  </si>
  <si>
    <t>225,053*1,6</t>
  </si>
  <si>
    <t>14</t>
  </si>
  <si>
    <t>171-pc 1</t>
  </si>
  <si>
    <t xml:space="preserve">D+m nově navržená travnatá plocha </t>
  </si>
  <si>
    <t>m2</t>
  </si>
  <si>
    <t>-2100194190</t>
  </si>
  <si>
    <t>17*4,5+4,6*4,5</t>
  </si>
  <si>
    <t>174101101</t>
  </si>
  <si>
    <t>Zásyp jam, šachet rýh nebo kolem objektů sypaninou se zhutněním</t>
  </si>
  <si>
    <t>326104301</t>
  </si>
  <si>
    <t>23,15*0,5*3,05</t>
  </si>
  <si>
    <t>5,0*0,5*3,7</t>
  </si>
  <si>
    <t>5,0*0,5*0,5+5,0*0,5*3,9*0,5</t>
  </si>
  <si>
    <t>5,0*0,5*1,9*0,5</t>
  </si>
  <si>
    <t>16</t>
  </si>
  <si>
    <t>M</t>
  </si>
  <si>
    <t>583336250</t>
  </si>
  <si>
    <t>kamenivo těžené hrubé prané frakce 4-8</t>
  </si>
  <si>
    <t>-1521440284</t>
  </si>
  <si>
    <t>53,054*1,8</t>
  </si>
  <si>
    <t>17</t>
  </si>
  <si>
    <t>226213113</t>
  </si>
  <si>
    <t>monolit.kruhové piloty prům.do 1,0m , 18ks délky do 3m</t>
  </si>
  <si>
    <t>2137101143</t>
  </si>
  <si>
    <t>54</t>
  </si>
  <si>
    <t>18</t>
  </si>
  <si>
    <t>271532211</t>
  </si>
  <si>
    <t>Podsyp pod základové konstrukce se zhutněním z hrubého kameniva frakce 0 až 32 mm</t>
  </si>
  <si>
    <t>1732381806</t>
  </si>
  <si>
    <t>(18,9*11,7-3,9*0,45*2)*0,1</t>
  </si>
  <si>
    <t>1,8*9,5*0,1</t>
  </si>
  <si>
    <t>1,6*1,8*0,1</t>
  </si>
  <si>
    <t>6,63*6,54*0,1-1*2*0,1+0,004</t>
  </si>
  <si>
    <t>19</t>
  </si>
  <si>
    <t>273313611</t>
  </si>
  <si>
    <t>Základové desky z betonu tř. C 16/20</t>
  </si>
  <si>
    <t>1943812561</t>
  </si>
  <si>
    <t>23,15*12,5*0,1+6*7,14*0,1+4,8*0,8*0,1</t>
  </si>
  <si>
    <t>20</t>
  </si>
  <si>
    <t>273351215</t>
  </si>
  <si>
    <t>Zřízení bednění stěn základových desek</t>
  </si>
  <si>
    <t>996453700</t>
  </si>
  <si>
    <t>(29,15+18,6+12,2)*0,2</t>
  </si>
  <si>
    <t>273351216</t>
  </si>
  <si>
    <t>Odstranění bednění stěn základových desek</t>
  </si>
  <si>
    <t>-57319525</t>
  </si>
  <si>
    <t>22</t>
  </si>
  <si>
    <t>273362021</t>
  </si>
  <si>
    <t>Výztuž základových desek svařovanými sítěmi Kari</t>
  </si>
  <si>
    <t>-37231855</t>
  </si>
  <si>
    <t>5,5*336,06*0,001*1,15</t>
  </si>
  <si>
    <t>23</t>
  </si>
  <si>
    <t>274313611</t>
  </si>
  <si>
    <t>Základové pásy z betonu tř. C 16/20</t>
  </si>
  <si>
    <t>-1106710103</t>
  </si>
  <si>
    <t>(1,25+0,5+5,6)*0,4*0,6</t>
  </si>
  <si>
    <t>(4,6+0,55)*0,8*0,6</t>
  </si>
  <si>
    <t>(23,15-0,8)*0,8*0,6</t>
  </si>
  <si>
    <t>3,9*2*0,45*0,6</t>
  </si>
  <si>
    <t>0,5*0,6*0,6+0,5*0,8*0,6</t>
  </si>
  <si>
    <t>0,7*0,6*1,3+0,7*0,8*1,3+0,3*0,6*2,0+0,3*0,8*2,0</t>
  </si>
  <si>
    <t>9,5*0,6*0,6+3,2*0,6*0,6+10,1*0,8*0,6+0,28*0,6*0,6</t>
  </si>
  <si>
    <t>0,5*0,6*2,0+0,7*0,6*1,3+4,0*0,6*0,6+6,54*0,6*0,6</t>
  </si>
  <si>
    <t>34,065*0,035</t>
  </si>
  <si>
    <t>24</t>
  </si>
  <si>
    <t>279113131</t>
  </si>
  <si>
    <t>Základová zeď tl 150 mm z tvárnic ztraceného bednění včetně výplně z betonu tř. C 16/20</t>
  </si>
  <si>
    <t>332568906</t>
  </si>
  <si>
    <t>"kanál"(9,6+0,25)*1,6</t>
  </si>
  <si>
    <t>(2,0+0,25+0,15+0,4+0,08+0,15)*1,6</t>
  </si>
  <si>
    <t>(2,2+0,8)*1,6</t>
  </si>
  <si>
    <t>"jv"2,2*4,1+2,3*5,5+5*0,8+5*2,05</t>
  </si>
  <si>
    <t>Mezisoučet</t>
  </si>
  <si>
    <t>"sv"5*4,2+17,7*3,35</t>
  </si>
  <si>
    <t>"sz"5,1*(1,25)+0,001</t>
  </si>
  <si>
    <t>25</t>
  </si>
  <si>
    <t>279321347</t>
  </si>
  <si>
    <t>Základová zeď ze ŽB tř. C 25/30 bez výztuže tl.250+400mm</t>
  </si>
  <si>
    <t>2092898496</t>
  </si>
  <si>
    <t>9,6*0,25*1,6</t>
  </si>
  <si>
    <t>2,25*0,25*1,6</t>
  </si>
  <si>
    <t>(9,6+0,25+0,25)*0,4*1,6</t>
  </si>
  <si>
    <t>0,4*0,25*1,6</t>
  </si>
  <si>
    <t>26</t>
  </si>
  <si>
    <t>279351105</t>
  </si>
  <si>
    <t>Zřízení bednění základových zdí oboustranné</t>
  </si>
  <si>
    <t>1431008545</t>
  </si>
  <si>
    <t>(9,6+2+9,6+0,5+9,85+2,25+0,4+10+0,8)*1,6</t>
  </si>
  <si>
    <t>27</t>
  </si>
  <si>
    <t>279351106</t>
  </si>
  <si>
    <t>Odstranění bednění základových zdí oboustranné</t>
  </si>
  <si>
    <t>1889513906</t>
  </si>
  <si>
    <t>28</t>
  </si>
  <si>
    <t>279361821</t>
  </si>
  <si>
    <t>Výztuž základových zdí nosných betonářskou ocelí 10 505-z.zed tl.150mm</t>
  </si>
  <si>
    <t>1422654726</t>
  </si>
  <si>
    <t>147,999*0,15*30*0,001</t>
  </si>
  <si>
    <t>29</t>
  </si>
  <si>
    <t>2793618211</t>
  </si>
  <si>
    <t>Výztuž základových zdí nosných betonářskou ocelí 10 505-žb zed tl.250+400mm</t>
  </si>
  <si>
    <t>1701617342</t>
  </si>
  <si>
    <t>11,364*90*0,001</t>
  </si>
  <si>
    <t>30</t>
  </si>
  <si>
    <t>311113131</t>
  </si>
  <si>
    <t>Nosná zeď tl 150 mm z hladkých tvárnic ztraceného bednění včetně výplně z betonu tř. C 16/20-stěnový práh 150/250mm</t>
  </si>
  <si>
    <t>-76850632</t>
  </si>
  <si>
    <t>6,4*0,25"127"</t>
  </si>
  <si>
    <t>"218"(19,45+11,7+1,65)*0,25</t>
  </si>
  <si>
    <t>31</t>
  </si>
  <si>
    <t>311113133</t>
  </si>
  <si>
    <t>Nosná zeď tl do 250 mm z hladkých tvárnic ztraceného bednění včetně výplně z betonu tř. C 16/20-u světlíku</t>
  </si>
  <si>
    <t>-608990195</t>
  </si>
  <si>
    <t>(4+3,5)*2*0,5</t>
  </si>
  <si>
    <t>32</t>
  </si>
  <si>
    <t>311113135</t>
  </si>
  <si>
    <t>Nosná zeď tl do 400 mm z hladkých tvárnic ztraceného bednění včetně výplně z betonu tř. C 20/25</t>
  </si>
  <si>
    <t>-140554265</t>
  </si>
  <si>
    <t>"126+133"(6,0+2,25+4,1)*3,5</t>
  </si>
  <si>
    <t>33</t>
  </si>
  <si>
    <t>311238143</t>
  </si>
  <si>
    <t>Zdivo nosné vnitřní z cihel broušených tl 240 mm pevnosti P10 lepených tenkovrstvou maltou</t>
  </si>
  <si>
    <t>389516020</t>
  </si>
  <si>
    <t>"126+129+130"(4,98+2+0,125*2+4,58)*3,5-1,8*2,65</t>
  </si>
  <si>
    <t>"219"6,05*0,8*2</t>
  </si>
  <si>
    <t>34</t>
  </si>
  <si>
    <t>311238242</t>
  </si>
  <si>
    <t>Zdivo nosné vnější z cihel broušených l 365 mm pevnosti P10 lepených tenkovrstvou malto-atika nad 132</t>
  </si>
  <si>
    <t>673395728</t>
  </si>
  <si>
    <t>6,5*1,0</t>
  </si>
  <si>
    <t>35</t>
  </si>
  <si>
    <t>311238443</t>
  </si>
  <si>
    <t>Zdivo nosné vnější z cihel broušených  tl 400 mm pevnosti P 10 lepených tenkovrstvou maltou</t>
  </si>
  <si>
    <t>978784197</t>
  </si>
  <si>
    <t>"124+125"(4,1+6,0+6,3)*3,5</t>
  </si>
  <si>
    <t>"131+132"(5,1+6,0+7,75-0,5)*3,5-1,8*2,1-1*1*2</t>
  </si>
  <si>
    <t>36</t>
  </si>
  <si>
    <t>311361821</t>
  </si>
  <si>
    <t>Výztuž nosných zdí betonářskou ocelí 10 505</t>
  </si>
  <si>
    <t>-203553034</t>
  </si>
  <si>
    <t>(43,225)*0,4*30*0,001</t>
  </si>
  <si>
    <t>9,8*0,15*30*0,001</t>
  </si>
  <si>
    <t>37</t>
  </si>
  <si>
    <t>317168112</t>
  </si>
  <si>
    <t>Překlad keramický plochý š 11,5 cm dl 125 cm</t>
  </si>
  <si>
    <t>kus</t>
  </si>
  <si>
    <t>-1802522719</t>
  </si>
  <si>
    <t>"1"18</t>
  </si>
  <si>
    <t>38</t>
  </si>
  <si>
    <t>317168116</t>
  </si>
  <si>
    <t>Překlad keramický plochý š 11,5 cm dl 225 cm</t>
  </si>
  <si>
    <t>2054234908</t>
  </si>
  <si>
    <t>1+1+1</t>
  </si>
  <si>
    <t>1"2"</t>
  </si>
  <si>
    <t>39</t>
  </si>
  <si>
    <t>317168131</t>
  </si>
  <si>
    <t>Překlad keramický vysoký v 23,8 cm dl 125 cm</t>
  </si>
  <si>
    <t>809549153</t>
  </si>
  <si>
    <t>"1"5*2</t>
  </si>
  <si>
    <t>40</t>
  </si>
  <si>
    <t>317168134</t>
  </si>
  <si>
    <t>Překlad keramický vysoký v 23,8 cm dl 200 cm</t>
  </si>
  <si>
    <t>-465120798</t>
  </si>
  <si>
    <t>41</t>
  </si>
  <si>
    <t>317168135</t>
  </si>
  <si>
    <t>Překlad keramický vysoký v 23,8 cm dl 225 cm</t>
  </si>
  <si>
    <t>-952635144</t>
  </si>
  <si>
    <t>"1"3+5+3</t>
  </si>
  <si>
    <t>42</t>
  </si>
  <si>
    <t>340238222</t>
  </si>
  <si>
    <t>Dozdívka otvorů u dveří v místnosti 204</t>
  </si>
  <si>
    <t>149131013</t>
  </si>
  <si>
    <t>43</t>
  </si>
  <si>
    <t>340239225</t>
  </si>
  <si>
    <t>Zazdívka otvorů pl do 4 m2 v příčkách nebo stěnách z cihel  P+D tl 300 mm-"120+121"</t>
  </si>
  <si>
    <t>1443191402</t>
  </si>
  <si>
    <t>2,5*0,85+2,2*0,85</t>
  </si>
  <si>
    <t>44</t>
  </si>
  <si>
    <t>341321510</t>
  </si>
  <si>
    <t xml:space="preserve"> betonová ztužující stěna tl.125mm-"125"</t>
  </si>
  <si>
    <t>451103831</t>
  </si>
  <si>
    <t>4,1*2*3,5</t>
  </si>
  <si>
    <t>45</t>
  </si>
  <si>
    <t>341-PC 1</t>
  </si>
  <si>
    <t>žb skelet-ztužidla 9ks 6,0m3, sloupy 33ks 24,0m3, stěny 5ks 21m3, kalich+patka 18ks 56m3, průvlaky 22ks 18,0m3, zmonolitn.průvl.22 ks 8,0m3,strop.panely Spiroll tl.200 84ks 423bm,filigr.desky 6ks 48m2,doprava,dodav.dokum.,montáž</t>
  </si>
  <si>
    <t>-2112560774</t>
  </si>
  <si>
    <t>46</t>
  </si>
  <si>
    <t>341-PC 2</t>
  </si>
  <si>
    <t>Prostup 63/63-větrání "132"</t>
  </si>
  <si>
    <t>466474348</t>
  </si>
  <si>
    <t>47</t>
  </si>
  <si>
    <t>341-PC 3</t>
  </si>
  <si>
    <t>Prostup 40/40-větrání "132"</t>
  </si>
  <si>
    <t>1690025638</t>
  </si>
  <si>
    <t>48</t>
  </si>
  <si>
    <t>341-PC 4</t>
  </si>
  <si>
    <t>Prostup na větrací potrubí DN 160- "120+121"</t>
  </si>
  <si>
    <t>-834959401</t>
  </si>
  <si>
    <t>49</t>
  </si>
  <si>
    <t>341-PC 5</t>
  </si>
  <si>
    <t>D+m odvětrání WC DN 160,pod stropem</t>
  </si>
  <si>
    <t>-2043838646</t>
  </si>
  <si>
    <t>50</t>
  </si>
  <si>
    <t>341-PC 6</t>
  </si>
  <si>
    <t>D+m opěrná stěna u přístavby technologie</t>
  </si>
  <si>
    <t>-1024774671</t>
  </si>
  <si>
    <t>2,6+7,6</t>
  </si>
  <si>
    <t>51</t>
  </si>
  <si>
    <t>341-PC 7</t>
  </si>
  <si>
    <t>D+m opěrná stěna v=1,2m, plocha 9,6m2 z beton.tvárnic vč.základu(7,9m3)+zpevněné plochy 3x5m ze zámk.dlažby do drti a štěrku tl.250mm   vč.obrubníku 5bm</t>
  </si>
  <si>
    <t>-1911131415</t>
  </si>
  <si>
    <t>52</t>
  </si>
  <si>
    <t>342248141</t>
  </si>
  <si>
    <t>Příčky z cihel broušených THERM tl 115 mm pevnosti P10 s lepenými žebry</t>
  </si>
  <si>
    <t>135023066</t>
  </si>
  <si>
    <t>"132"(7,55+1,0+0,5+0,1)*3,0+0,81*1,6-1,8*2,1</t>
  </si>
  <si>
    <t>"127-130"(1,98*2-0,5*2+6,68+6,6+6,4+0,125*2)*3,5-0,9*1,97*9</t>
  </si>
  <si>
    <t>"124+126"(6,28+6,6+6,4+0,125*2-0,4*3)*3,5-0,9*1,97*9</t>
  </si>
  <si>
    <t>"2"(1,5+5,1+2,65*2-0,4)*3,3-2*2,1-0,8*2+2,5*3,3-2,5*2,1</t>
  </si>
  <si>
    <t>53</t>
  </si>
  <si>
    <t>423355314</t>
  </si>
  <si>
    <t>D+M ztraceného bednění - spřažené desky z filigranového panelu-viz žb skelet</t>
  </si>
  <si>
    <t>1797719010</t>
  </si>
  <si>
    <t>8,5*7,9-2,5*1,9</t>
  </si>
  <si>
    <t>423-pc 1</t>
  </si>
  <si>
    <t>Spřažená žb stropní deska</t>
  </si>
  <si>
    <t>736579581</t>
  </si>
  <si>
    <t>55</t>
  </si>
  <si>
    <t>564801112</t>
  </si>
  <si>
    <t>Podklad ze štěrkodrtě ŠD tl 40 mm-ZO1</t>
  </si>
  <si>
    <t>274383550</t>
  </si>
  <si>
    <t>56</t>
  </si>
  <si>
    <t>564831111</t>
  </si>
  <si>
    <t>Podklad ze štěrkodrtě ŠD tl 100 mm-okapový chodník</t>
  </si>
  <si>
    <t>-1673064899</t>
  </si>
  <si>
    <t>57</t>
  </si>
  <si>
    <t>567122111</t>
  </si>
  <si>
    <t>Podklad ze směsi stmelené cementem SC C 8/10 (KSC I) tl 100 mm</t>
  </si>
  <si>
    <t>865123556</t>
  </si>
  <si>
    <t>58</t>
  </si>
  <si>
    <t>596211110</t>
  </si>
  <si>
    <t>Kladení zámkové dlažby komunikací pro pěší tl 60 mm skupiny A pl do 50 m2</t>
  </si>
  <si>
    <t>1767015879</t>
  </si>
  <si>
    <t>5,5*2+1,5*3,0</t>
  </si>
  <si>
    <t>59</t>
  </si>
  <si>
    <t>592451100</t>
  </si>
  <si>
    <t>dlažba skladebná  20x20x6 cm přírodní</t>
  </si>
  <si>
    <t>1677801748</t>
  </si>
  <si>
    <t>15,5*1,01</t>
  </si>
  <si>
    <t>60</t>
  </si>
  <si>
    <t>596-pc 1</t>
  </si>
  <si>
    <t>D+m dopravní značka IP 12 s dodatkovou tabulí E12 s textem umístěna na ocel.sloupku</t>
  </si>
  <si>
    <t>819066163</t>
  </si>
  <si>
    <t>61</t>
  </si>
  <si>
    <t>596-pc 2</t>
  </si>
  <si>
    <t>D+m vodorovné značení -stání kolmé, provedeno barevným proužkem na zámkové -stávající dlažbě- stání č.20-28</t>
  </si>
  <si>
    <t>751346444</t>
  </si>
  <si>
    <t>62</t>
  </si>
  <si>
    <t>611131121</t>
  </si>
  <si>
    <t>Penetrace akrylát-silikonová vnitřních stropů nanášená ručně</t>
  </si>
  <si>
    <t>-1218083028</t>
  </si>
  <si>
    <t>"1"306,8-66"miner.kazety"</t>
  </si>
  <si>
    <t>63</t>
  </si>
  <si>
    <t>611321141</t>
  </si>
  <si>
    <t>Vápenocementová omítka štuková dvouvrstvá vnitřních stropů rovných nanášená ručně</t>
  </si>
  <si>
    <t>1760019950</t>
  </si>
  <si>
    <t>64</t>
  </si>
  <si>
    <t>611541001</t>
  </si>
  <si>
    <t>Tenkovrstvá silikonsilikátová zrnitá omítka tl. 1,0 mm včetně penetrace vnitřních stropů rovných</t>
  </si>
  <si>
    <t>1274805084</t>
  </si>
  <si>
    <t>65</t>
  </si>
  <si>
    <t>612131121</t>
  </si>
  <si>
    <t>Penetrace akrylát-silikonová vnitřních stěn nanášená ručně</t>
  </si>
  <si>
    <t>-456853840</t>
  </si>
  <si>
    <t>"1-124-129"(4,6*3+4,98*3+6,68*2+6,6*2+6,4*2)*2*3,3</t>
  </si>
  <si>
    <t>"130,1,3"(19,55+2+4,6+2+2+13)*2*3,3</t>
  </si>
  <si>
    <t>"132"(6,225+7,55+0,5*2)*2*2,85</t>
  </si>
  <si>
    <t>"okna,dveře"-1,8*2,65-1,8*2,1-1*1*2</t>
  </si>
  <si>
    <t>-0,9*2*18-1,8*2,65*2-1,8*2,1*2-1,4*2,1*2-1,6*0,6</t>
  </si>
  <si>
    <t>7,1*0,2*2+6*0,2+5,6*0,2+1*3*0,3*2</t>
  </si>
  <si>
    <t>"219"6,05*2*(0,75+0,25)</t>
  </si>
  <si>
    <t>"215-218"(0,2+0,5+0,2)*3,3*6+(0,2+0,3)*3,3*2+(0,25*2+0,4)*3,3*2</t>
  </si>
  <si>
    <t>(0,4+0,5)*2*3,3*4</t>
  </si>
  <si>
    <t>(1,5+5,1+2,65*2)*2*3,3</t>
  </si>
  <si>
    <t>-2*2,1*2-0,8*2*2</t>
  </si>
  <si>
    <t>66</t>
  </si>
  <si>
    <t>612321141</t>
  </si>
  <si>
    <t>Vápenocementová omítka štuková dvouvrstvá vnitřních stěn nanášená ručně</t>
  </si>
  <si>
    <t>-1832906231</t>
  </si>
  <si>
    <t>67</t>
  </si>
  <si>
    <t>619991011</t>
  </si>
  <si>
    <t>Obalení konstrukcí a prvků fólií přilepenou lepící páskou</t>
  </si>
  <si>
    <t>1250125078</t>
  </si>
  <si>
    <t>10,55</t>
  </si>
  <si>
    <t>2,05*1,8*2+1,2*1,8+4,1*1,8*3+2,5*2,1+2,6*2,75+2*1+2,05*1,55*3+5,45*1,95*2+2,7*2,75*2</t>
  </si>
  <si>
    <t>68</t>
  </si>
  <si>
    <t>621211001</t>
  </si>
  <si>
    <t>Montáž kontaktního zateplení vnějších podhledů z polystyrénových desek tl do 40 mm</t>
  </si>
  <si>
    <t>-1165164407</t>
  </si>
  <si>
    <t>8,3*0,3</t>
  </si>
  <si>
    <t>69</t>
  </si>
  <si>
    <t>283759330</t>
  </si>
  <si>
    <t>deska fasádní polystyrénová EPS 70 F 1000 x 500 x 50 mm</t>
  </si>
  <si>
    <t>1821437105</t>
  </si>
  <si>
    <t>70</t>
  </si>
  <si>
    <t>621211041</t>
  </si>
  <si>
    <t>Montáž kontaktního zateplení vni podhledů z polystyrénových desek tl do 200 mm-120,121,109</t>
  </si>
  <si>
    <t>-1704602806</t>
  </si>
  <si>
    <t>(2,1+6,5)*1,2</t>
  </si>
  <si>
    <t>71</t>
  </si>
  <si>
    <t>2837595403</t>
  </si>
  <si>
    <t>deska fasádní polystyrénová EPS 70 F 1000 x 500 x 200 mm</t>
  </si>
  <si>
    <t>-2068586805</t>
  </si>
  <si>
    <t>72</t>
  </si>
  <si>
    <t>621531011</t>
  </si>
  <si>
    <t>Tenkovrstvá silikonová zrnitá omítka tl. 1,5 mm včetně penetrace vnějších podhledů</t>
  </si>
  <si>
    <t>1426917897</t>
  </si>
  <si>
    <t>73</t>
  </si>
  <si>
    <t>622211031</t>
  </si>
  <si>
    <t>Montáž kontaktního zateplení vnějších stěn z polystyrénových desek tl do 160 mm včetně lišt -S11</t>
  </si>
  <si>
    <t>101464384</t>
  </si>
  <si>
    <t>8,3*3,3-1*1*2-1,8*2,1</t>
  </si>
  <si>
    <t>6,3*4,1+0,35*0,75+6,3*0,75</t>
  </si>
  <si>
    <t>74</t>
  </si>
  <si>
    <t>283759350</t>
  </si>
  <si>
    <t>deska fasádní polystyrénová EPS 70 F 1000 x 500 x 150 mm</t>
  </si>
  <si>
    <t>-1191459671</t>
  </si>
  <si>
    <t>52,428*1,02-3,917</t>
  </si>
  <si>
    <t>75</t>
  </si>
  <si>
    <t>283764210</t>
  </si>
  <si>
    <t>deska z extrudovaného polystyrénu BACHL XPS 300 SF 100 mm</t>
  </si>
  <si>
    <t>-1160560652</t>
  </si>
  <si>
    <t>3,840*1,02</t>
  </si>
  <si>
    <t>76</t>
  </si>
  <si>
    <t>622212001</t>
  </si>
  <si>
    <t>Montáž kontaktního zateplení vnějšího ostění hl. špalety do 200 mm z polystyrenu tl do 40 mm včetně lišt a doplnků</t>
  </si>
  <si>
    <t>950266959</t>
  </si>
  <si>
    <t>(1,8+2,7*2)+4*2</t>
  </si>
  <si>
    <t>77</t>
  </si>
  <si>
    <t>283759320</t>
  </si>
  <si>
    <t>deska fasádní polystyrénová EPS 70 F 1000 x 500 x 40 mm</t>
  </si>
  <si>
    <t>-1902987540</t>
  </si>
  <si>
    <t>15,200*0,2</t>
  </si>
  <si>
    <t>78</t>
  </si>
  <si>
    <t>622511111</t>
  </si>
  <si>
    <t>Tenkovrstvá akrylátová mozaiková střednězrnná omítka včetně penetrace vnějších stěn</t>
  </si>
  <si>
    <t>1527405641</t>
  </si>
  <si>
    <t>6,3*0,3+8,3*0,3-1,8*0,3</t>
  </si>
  <si>
    <t>79</t>
  </si>
  <si>
    <t>622531011</t>
  </si>
  <si>
    <t>Tenkovrstvá silikonová zrnitá omítka tl. 1,5 mm včetně penetrace vnějších stěn</t>
  </si>
  <si>
    <t>-202743070</t>
  </si>
  <si>
    <t>50,551+3,04</t>
  </si>
  <si>
    <t>80</t>
  </si>
  <si>
    <t>631311126</t>
  </si>
  <si>
    <t xml:space="preserve">Betonová průmyslová podlaha-povrch bude vytvořen stojov. hlazením </t>
  </si>
  <si>
    <t>-724683986</t>
  </si>
  <si>
    <t>0,092*(11,7*19,4)</t>
  </si>
  <si>
    <t>2,0*2,3*0,142</t>
  </si>
  <si>
    <t>81</t>
  </si>
  <si>
    <t>631-pc 1</t>
  </si>
  <si>
    <t>Nátěr betonové průmyslové podlahy</t>
  </si>
  <si>
    <t>1036691037</t>
  </si>
  <si>
    <t>20,882/0,092</t>
  </si>
  <si>
    <t>0,653/0,142</t>
  </si>
  <si>
    <t>82</t>
  </si>
  <si>
    <t>631-pc 2</t>
  </si>
  <si>
    <t>Úprava stávajících angl.dvorků -zastropení bude provedeno pod úrovní podlahy, dále budou propojeny potrubím DN 300 a odvětrány do venkovního prostředí</t>
  </si>
  <si>
    <t>134304970</t>
  </si>
  <si>
    <t>83</t>
  </si>
  <si>
    <t>631-pc 3</t>
  </si>
  <si>
    <t>Prostupy instalací stáv. instalačního kanálu do stáv.objektu budou utěsněny dle PBŘS</t>
  </si>
  <si>
    <t>121631006</t>
  </si>
  <si>
    <t>84</t>
  </si>
  <si>
    <t>631-pc 4</t>
  </si>
  <si>
    <t>Odvětrání WC-větrací mřížka-12</t>
  </si>
  <si>
    <t>299925712</t>
  </si>
  <si>
    <t>85</t>
  </si>
  <si>
    <t>631-pc 5</t>
  </si>
  <si>
    <t>Odvětrání m.č.120,121-větrací mřížka-13</t>
  </si>
  <si>
    <t>-1723947163</t>
  </si>
  <si>
    <t>86</t>
  </si>
  <si>
    <t>631-pc 6</t>
  </si>
  <si>
    <t xml:space="preserve"> Odvětrání technolog. části m.č. 132-větrací mřížka-14</t>
  </si>
  <si>
    <t>977452487</t>
  </si>
  <si>
    <t>87</t>
  </si>
  <si>
    <t>632450134</t>
  </si>
  <si>
    <t xml:space="preserve">Roznášecí cementový litý potěr tl  53 mm </t>
  </si>
  <si>
    <t>-1988600226</t>
  </si>
  <si>
    <t>7,5+4,15+14,2+221,45+33,7</t>
  </si>
  <si>
    <t>88</t>
  </si>
  <si>
    <t>637211121</t>
  </si>
  <si>
    <t>Okapový chodník z betonových dlaždic tl 40 mm kladených do písku se zalitím spár MC-ZO 2</t>
  </si>
  <si>
    <t>1661593299</t>
  </si>
  <si>
    <t>(12,45+30,3+10,3+8,3-3-2)*0,4</t>
  </si>
  <si>
    <t>89</t>
  </si>
  <si>
    <t>642942611</t>
  </si>
  <si>
    <t>Osazování zárubní nebo rámů dveřních kovových do 2,5 m2 na montážní pěnu</t>
  </si>
  <si>
    <t>1411833120</t>
  </si>
  <si>
    <t>90</t>
  </si>
  <si>
    <t>553312030</t>
  </si>
  <si>
    <t>zárubeň ocelová DZD pro zděnou přířku tl.125mm.3 závěsy, 900 L/P-dveře pol.201</t>
  </si>
  <si>
    <t>-1363544432</t>
  </si>
  <si>
    <t>91</t>
  </si>
  <si>
    <t>5533120301</t>
  </si>
  <si>
    <t>zárubeň ocelová DZD pro zděnou přířku tl.125mm.3 závěsy,800 L/P-dveře pol.200</t>
  </si>
  <si>
    <t>1529390023</t>
  </si>
  <si>
    <t>92</t>
  </si>
  <si>
    <t>916- pc 1</t>
  </si>
  <si>
    <t>505-D+m venkovní čistící zona 150/90cm z hliníkov.lamel s gumovou vložkou vč.kotvení-osadit do úrovně okolní podlahy</t>
  </si>
  <si>
    <t>-570973668</t>
  </si>
  <si>
    <t>93</t>
  </si>
  <si>
    <t>916- pc 2</t>
  </si>
  <si>
    <t>506-D+m venkovní čistící zona 225/100cm z hliníkov.lamel s gumovou vložkou vč.kotvení-osadit do úrovně okolní podlahy</t>
  </si>
  <si>
    <t>-645752934</t>
  </si>
  <si>
    <t>94</t>
  </si>
  <si>
    <t>916331112</t>
  </si>
  <si>
    <t>Osazení zahradního obrubníku betonového do lože z betonu s boční opěrou</t>
  </si>
  <si>
    <t>-1693319543</t>
  </si>
  <si>
    <t>5,5*2+1,5*2+3</t>
  </si>
  <si>
    <t>"ok.chodník"12,43+30,3+10,3+8,25-3-2</t>
  </si>
  <si>
    <t>95</t>
  </si>
  <si>
    <t>592172110</t>
  </si>
  <si>
    <t>obrubník betonový zahradní  ABO100/5/25 II šedý 100 x 5 x 25 cm</t>
  </si>
  <si>
    <t>23563448</t>
  </si>
  <si>
    <t>73,280*1,02</t>
  </si>
  <si>
    <t>96</t>
  </si>
  <si>
    <t>916991121</t>
  </si>
  <si>
    <t>Lože pod obrubníky, krajníky nebo obruby z dlažebních kostek z betonu prostého</t>
  </si>
  <si>
    <t>-132435479</t>
  </si>
  <si>
    <t>75*0,15*0,2</t>
  </si>
  <si>
    <t>97</t>
  </si>
  <si>
    <t>941111121</t>
  </si>
  <si>
    <t>Montáž lešení řadového trubkového lehkého s podlahami zatížení do 200 kg/m2 š do 1,2 m v do 10 m</t>
  </si>
  <si>
    <t>775269198</t>
  </si>
  <si>
    <t>"sv"6,5*4,15+19,2*(6,9)</t>
  </si>
  <si>
    <t>"jv"(8,25+1,5)*3,5+(7,5)*4,1</t>
  </si>
  <si>
    <t>9,5*8-5*3*0,5+6*4,15</t>
  </si>
  <si>
    <t>"sz"15,4*7,7</t>
  </si>
  <si>
    <t>"D-D"22,7*3,85+0,5*2,5</t>
  </si>
  <si>
    <t>98</t>
  </si>
  <si>
    <t>941111221</t>
  </si>
  <si>
    <t>Příplatek k lešení řadovému trubkovému lehkému s podlahami š 1,2 m v 10 m za první a ZKD den použití</t>
  </si>
  <si>
    <t>521514651</t>
  </si>
  <si>
    <t>524,955*30</t>
  </si>
  <si>
    <t>99</t>
  </si>
  <si>
    <t>941111821</t>
  </si>
  <si>
    <t>Demontáž lešení řadového trubkového lehkého s podlahami zatížení do 200 kg/m2 š do 1,2 m v do 10 m</t>
  </si>
  <si>
    <t>2085774629</t>
  </si>
  <si>
    <t>15748,650/30</t>
  </si>
  <si>
    <t>949101111</t>
  </si>
  <si>
    <t>Lešení pomocné pro objekty pozemních staveb s lešeňovou podlahou v do 1,9 m zatížení do 150 kg/m2</t>
  </si>
  <si>
    <t>496957709</t>
  </si>
  <si>
    <t>"1"28,6+30+29,1+32,9+32,6+31,6+39,9+26,1+46,8+9,2</t>
  </si>
  <si>
    <t>"2"7,5+4,1+14,2+221,4+33,7</t>
  </si>
  <si>
    <t>101</t>
  </si>
  <si>
    <t>9529011111</t>
  </si>
  <si>
    <t>Vyčištění budov bytové a občanské výstavby při výšce podlaží do 4 m</t>
  </si>
  <si>
    <t>1519482201</t>
  </si>
  <si>
    <t>307+(7,5+4,2+14,2+221,4+33,7)-0,3</t>
  </si>
  <si>
    <t>102</t>
  </si>
  <si>
    <t>962032230</t>
  </si>
  <si>
    <t>Bourání zdiva - zrušení části atiky</t>
  </si>
  <si>
    <t>5725338</t>
  </si>
  <si>
    <t>1,6*1,1*0,2</t>
  </si>
  <si>
    <t>103</t>
  </si>
  <si>
    <t>968082016</t>
  </si>
  <si>
    <t>Vybourání plastových rámů oken zdvojených včetně křídel plochy přes 1 do 2 m2</t>
  </si>
  <si>
    <t>252948150</t>
  </si>
  <si>
    <t>2*0,85+2,5*0,85</t>
  </si>
  <si>
    <t>104</t>
  </si>
  <si>
    <t>968082017</t>
  </si>
  <si>
    <t>Vybourání plastových rámů oken zdvojených včetně křídel plochy přes 2 do 4 m2-205</t>
  </si>
  <si>
    <t>1569998670</t>
  </si>
  <si>
    <t>3,6*2,6</t>
  </si>
  <si>
    <t>105</t>
  </si>
  <si>
    <t>973031825</t>
  </si>
  <si>
    <t>Vysekání kapes ve zdivu cihelném na MV nebo MVC pro zavázání zdí tl do 450 mm</t>
  </si>
  <si>
    <t>1876316305</t>
  </si>
  <si>
    <t>"120,121"0,85*4</t>
  </si>
  <si>
    <t>106</t>
  </si>
  <si>
    <t>997013112</t>
  </si>
  <si>
    <t>Vnitrostaveništní doprava suti a vybouraných hmot pro budovy v do 9 m s použitím mechanizace</t>
  </si>
  <si>
    <t>-841932298</t>
  </si>
  <si>
    <t>107</t>
  </si>
  <si>
    <t>997013501</t>
  </si>
  <si>
    <t>Odvoz suti a vybouraných hmot na skládku nebo meziskládku do 1 km se složením</t>
  </si>
  <si>
    <t>-89263343</t>
  </si>
  <si>
    <t>108</t>
  </si>
  <si>
    <t>997013509</t>
  </si>
  <si>
    <t>Příplatek k odvozu suti a vybouraných hmot na skládku ZKD 1 km přes 1 km</t>
  </si>
  <si>
    <t>-2024795503</t>
  </si>
  <si>
    <t>109</t>
  </si>
  <si>
    <t>997013801</t>
  </si>
  <si>
    <t>Poplatek za uložení stavebního odpadu na skládce (skládkovné)</t>
  </si>
  <si>
    <t>385361580</t>
  </si>
  <si>
    <t>110</t>
  </si>
  <si>
    <t>998011002</t>
  </si>
  <si>
    <t>Přesun hmot pro budovy zděné v do 12 m</t>
  </si>
  <si>
    <t>-2039439926</t>
  </si>
  <si>
    <t>111</t>
  </si>
  <si>
    <t>711111001</t>
  </si>
  <si>
    <t>Provedení izolace proti zemní vlhkosti vodorovné za studena nátěrem penetračním</t>
  </si>
  <si>
    <t>-310465076</t>
  </si>
  <si>
    <t>(23,15+0,3)*(12,5+0,3)+6*7,6+1,2*5,2</t>
  </si>
  <si>
    <t>"na stávající"(20,2+6)*0,8</t>
  </si>
  <si>
    <t>112</t>
  </si>
  <si>
    <t>111631500</t>
  </si>
  <si>
    <t>lak asfaltový ALP/9 (t) bal 9 kg</t>
  </si>
  <si>
    <t>1473192062</t>
  </si>
  <si>
    <t>113</t>
  </si>
  <si>
    <t>711112001</t>
  </si>
  <si>
    <t>Provedení izolace proti zemní vlhkosti svislé za studena nátěrem penetračním</t>
  </si>
  <si>
    <t>-1571226685</t>
  </si>
  <si>
    <t>9,85*1,9+3,03*1,9+3*1,9+2,2*5+5,7*0,8+5*4,7*0,5</t>
  </si>
  <si>
    <t>22,6*3,35+2,2*4,1</t>
  </si>
  <si>
    <t>5,1*1,6</t>
  </si>
  <si>
    <t>114</t>
  </si>
  <si>
    <t>711113115</t>
  </si>
  <si>
    <t>Izolace proti zemní vlhkosti na vodor.ploše za studena těsnící hmotou-216</t>
  </si>
  <si>
    <t>991364486</t>
  </si>
  <si>
    <t>(1,55+0,6)*(2,65+0,6)</t>
  </si>
  <si>
    <t>115</t>
  </si>
  <si>
    <t>711141559</t>
  </si>
  <si>
    <t>Provedení izolace proti zemní vlhkosti pásy přitavením vodorovné NAIP</t>
  </si>
  <si>
    <t>-1558043831</t>
  </si>
  <si>
    <t>372,96*2</t>
  </si>
  <si>
    <t>116</t>
  </si>
  <si>
    <t>711142559</t>
  </si>
  <si>
    <t>Provedení izolace proti zemní vlhkosti pásy přitavením svislé NAIP</t>
  </si>
  <si>
    <t>143429300</t>
  </si>
  <si>
    <t>150,372*2</t>
  </si>
  <si>
    <t>117</t>
  </si>
  <si>
    <t>628522640</t>
  </si>
  <si>
    <t>pás s modifikovaným asfaltem mineral</t>
  </si>
  <si>
    <t>913816798</t>
  </si>
  <si>
    <t>372,96*1,15+150,372*1,2</t>
  </si>
  <si>
    <t>118</t>
  </si>
  <si>
    <t>628560000</t>
  </si>
  <si>
    <t>pás asfaltovaný modifikovaný proti radon.</t>
  </si>
  <si>
    <t>-915562812</t>
  </si>
  <si>
    <t>119</t>
  </si>
  <si>
    <t>711161306</t>
  </si>
  <si>
    <t>Izolace proti zemní vlhkosti stěn foliemi nopovými pro běžné podmínky tl. 0,5 mm šířky 1,0 m</t>
  </si>
  <si>
    <t>1433828095</t>
  </si>
  <si>
    <t>125,042*1,15</t>
  </si>
  <si>
    <t>120</t>
  </si>
  <si>
    <t>711491172</t>
  </si>
  <si>
    <t>Provedení izolace proti tlakové vodě vodorovné z textilií vrstva ochranná</t>
  </si>
  <si>
    <t>-273259496</t>
  </si>
  <si>
    <t>121</t>
  </si>
  <si>
    <t>693110040</t>
  </si>
  <si>
    <t>geotextilie ochranná</t>
  </si>
  <si>
    <t>-825006646</t>
  </si>
  <si>
    <t>372,96*1,15</t>
  </si>
  <si>
    <t>122</t>
  </si>
  <si>
    <t>711-pc 1</t>
  </si>
  <si>
    <t>Napojení hydroizolace na stávající</t>
  </si>
  <si>
    <t>1779361864</t>
  </si>
  <si>
    <t>123</t>
  </si>
  <si>
    <t>998711202</t>
  </si>
  <si>
    <t>Přesun hmot procentní pro izolace proti vodě, vlhkosti a plynům v objektech v do 12 m</t>
  </si>
  <si>
    <t>%</t>
  </si>
  <si>
    <t>-785865189</t>
  </si>
  <si>
    <t>124</t>
  </si>
  <si>
    <t>712311101</t>
  </si>
  <si>
    <t>Provedení povlakové krytiny střech do 10° za studena lakem penetračním nebo asfaltovým-S 02,01</t>
  </si>
  <si>
    <t>321825336</t>
  </si>
  <si>
    <t>9,5*8,5-2,5*1,9"S02"</t>
  </si>
  <si>
    <t>"s01"(22,27+0,28+1)*(5,96*2+0,28+1)</t>
  </si>
  <si>
    <t>4*0,6*4,0-3,5*3,5</t>
  </si>
  <si>
    <t>125</t>
  </si>
  <si>
    <t>1116315001</t>
  </si>
  <si>
    <t>lak asfaltový ALP/9 (t) bal 9 kg-S 02+1</t>
  </si>
  <si>
    <t>1827355451</t>
  </si>
  <si>
    <t>126</t>
  </si>
  <si>
    <t>1116315002</t>
  </si>
  <si>
    <t>lak asfaltový ALP/9 (t) bal 9 kg-S 03</t>
  </si>
  <si>
    <t>-371523242</t>
  </si>
  <si>
    <t>127</t>
  </si>
  <si>
    <t>7123111011</t>
  </si>
  <si>
    <t>Provedení povlakové krytiny střech do 10° za studena lakem penetračním nebo asfaltovým-S 03</t>
  </si>
  <si>
    <t>1028076905</t>
  </si>
  <si>
    <t>(0,9*2+9,3)*(5,9+0,9*2)-5,9*5,4*0,5</t>
  </si>
  <si>
    <t>(4,75+0,9*2)*(5,50+0,9*2)*0,5</t>
  </si>
  <si>
    <t>128</t>
  </si>
  <si>
    <t>712341659</t>
  </si>
  <si>
    <t>Provedení povlakové krytiny střech do 10° pásy NAIP přitavením bodově</t>
  </si>
  <si>
    <t>-866947147</t>
  </si>
  <si>
    <t>129</t>
  </si>
  <si>
    <t>628321340</t>
  </si>
  <si>
    <t xml:space="preserve">pás těžký asfaltovaný </t>
  </si>
  <si>
    <t>-1322638319</t>
  </si>
  <si>
    <t>130</t>
  </si>
  <si>
    <t>6283213401</t>
  </si>
  <si>
    <t>pás těžký asfaltovaný -S03</t>
  </si>
  <si>
    <t>1589673275</t>
  </si>
  <si>
    <t>131</t>
  </si>
  <si>
    <t>7123416591</t>
  </si>
  <si>
    <t>Provedení povlakové krytiny střech do 10° pásy NAIP přitavením bodově-S03</t>
  </si>
  <si>
    <t>1397250212</t>
  </si>
  <si>
    <t>132</t>
  </si>
  <si>
    <t>712-pc 1</t>
  </si>
  <si>
    <t>D+m mPVC folie pro mechan.kotvení+ UV stabilní včetně doplnků a separační vrstvy-ochranná textilie 500g/m2-S01+2</t>
  </si>
  <si>
    <t>-485274904</t>
  </si>
  <si>
    <t>(9,2+0,5)*(7,9+0,6)-2,5*1,9"S 02"</t>
  </si>
  <si>
    <t>"S01"(22,27+0,75*2+0,25*2+0,1)*(5,96*2+0,75*2+0,25*2+0,1)</t>
  </si>
  <si>
    <t>-3,5*3,5+3,5*0,2*4</t>
  </si>
  <si>
    <t>133</t>
  </si>
  <si>
    <t>712-pc 2</t>
  </si>
  <si>
    <t>D+m mPVC folie pro mechan.kotvení+ UV stabilní včetně doplnků a separační vrstvy-ochranná textilie 500g/m2-S03</t>
  </si>
  <si>
    <t>-1829627454</t>
  </si>
  <si>
    <t>(0,7*2+9,3)*(5,9+0,8*2)*1,1-5,5*5,9*0,5</t>
  </si>
  <si>
    <t>(0,75*2+4,75)*(0,75*2+5,5)*0,5*1,1</t>
  </si>
  <si>
    <t>134</t>
  </si>
  <si>
    <t>712-pc 3</t>
  </si>
  <si>
    <t>D+m vegetační substrát včetně výsadby+netk.polyprop.textilie,drenážní vrstva z plast.smyčk.folie,hydroakumul.vrstva z nopové folie,ochranná textilie-S03</t>
  </si>
  <si>
    <t>-1418009832</t>
  </si>
  <si>
    <t>9,3*5,9-5,0*5,9</t>
  </si>
  <si>
    <t>4,75*5,5*0,5</t>
  </si>
  <si>
    <t>135</t>
  </si>
  <si>
    <t>712-pc 4</t>
  </si>
  <si>
    <t>D+m nopová folie-S15</t>
  </si>
  <si>
    <t>-630673636</t>
  </si>
  <si>
    <t>0,5*5,9*1,1+5,9*0,6*1,1</t>
  </si>
  <si>
    <t>136</t>
  </si>
  <si>
    <t>712-pc 5</t>
  </si>
  <si>
    <t>Demontáž stávající vegetační vrstvy včetně izolací v rozsahu S03+S04 a očištění podkladu</t>
  </si>
  <si>
    <t>-128473611</t>
  </si>
  <si>
    <t>9,3*5,9-5*5,9</t>
  </si>
  <si>
    <t>4,75*5,5</t>
  </si>
  <si>
    <t>5,8*5,9</t>
  </si>
  <si>
    <t>137</t>
  </si>
  <si>
    <t>998712202</t>
  </si>
  <si>
    <t>Přesun hmot procentní pro krytiny povlakové v objektech v do 12 m</t>
  </si>
  <si>
    <t>1224491402</t>
  </si>
  <si>
    <t>138</t>
  </si>
  <si>
    <t>713111111</t>
  </si>
  <si>
    <t>Montáž izolace tepelné vrchem stropů volně kladenými rohožemi, pásy, dílci, deskami-klíny-S 01,02</t>
  </si>
  <si>
    <t>-1315372940</t>
  </si>
  <si>
    <t>9,2*7,9-2,5*1,9</t>
  </si>
  <si>
    <t>22,27*11,92-4,0*4,0</t>
  </si>
  <si>
    <t>139</t>
  </si>
  <si>
    <t>7131111111</t>
  </si>
  <si>
    <t>Montáž izolace tepelné vrchem stropů volně kladenými rohožemi, pásy, dílci, deskami-S01,02</t>
  </si>
  <si>
    <t>-1100539236</t>
  </si>
  <si>
    <t>67,93"02"</t>
  </si>
  <si>
    <t>249,46"01"</t>
  </si>
  <si>
    <t>140</t>
  </si>
  <si>
    <t>283723210</t>
  </si>
  <si>
    <t>deska z pěnového polystyrenu EPS 100 S 1000 x 500 x 200 mm-S 01+2</t>
  </si>
  <si>
    <t>-689150745</t>
  </si>
  <si>
    <t>317,39*1,02</t>
  </si>
  <si>
    <t>141</t>
  </si>
  <si>
    <t>283759130</t>
  </si>
  <si>
    <t>deska z pěnového polystyrenu EPS 100 S 1000 x 500 (1000) mm-klín S 02, S01</t>
  </si>
  <si>
    <t>-1483062393</t>
  </si>
  <si>
    <t>67,930*0,1</t>
  </si>
  <si>
    <t>249,46*0,1</t>
  </si>
  <si>
    <t>142</t>
  </si>
  <si>
    <t>2837591301</t>
  </si>
  <si>
    <t>deska z pěnového polystyrenu EPS 100 S 1000 x 500 (1000) mm-klín S 03</t>
  </si>
  <si>
    <t>1747602992</t>
  </si>
  <si>
    <t>(9,3*5,9-5,6*5,9*0,5)*0,11*1,02</t>
  </si>
  <si>
    <t>4,75*5*0,5*0,06*1,02</t>
  </si>
  <si>
    <t>143</t>
  </si>
  <si>
    <t>7131111112</t>
  </si>
  <si>
    <t>Montáž+dod. izolace tepelné vrchem deskami  EPS 100 tl.100mm -kolem světlíku</t>
  </si>
  <si>
    <t>-278599927</t>
  </si>
  <si>
    <t>(4+3,5)*2*0,4*1,02</t>
  </si>
  <si>
    <t>144</t>
  </si>
  <si>
    <t>7131111113</t>
  </si>
  <si>
    <t>Montáž izolace tepelné vrchem stropů volně kladenými rohožemi, pásy, dílci, deskami-S03</t>
  </si>
  <si>
    <t>-300299094</t>
  </si>
  <si>
    <t>9,3*5,9-5,6*5,9*0,5</t>
  </si>
  <si>
    <t>4,75*5*0,5</t>
  </si>
  <si>
    <t>145</t>
  </si>
  <si>
    <t>7131111114</t>
  </si>
  <si>
    <t>Montáž izolace tepelné vrchem stropů volně kladenými rohožemi, pásy, dílci, deskami-klíny-S 03</t>
  </si>
  <si>
    <t>92136891</t>
  </si>
  <si>
    <t>(9,3*5,9-5,6*5,9*0,5)</t>
  </si>
  <si>
    <t>146</t>
  </si>
  <si>
    <t>713111121</t>
  </si>
  <si>
    <t>Montáž izolace tepelné spodem stropů s uchycením drátem rohoží, pásů, dílců, desek-S 04</t>
  </si>
  <si>
    <t>-405952263</t>
  </si>
  <si>
    <t>34,8*2</t>
  </si>
  <si>
    <t>147</t>
  </si>
  <si>
    <t>631481120</t>
  </si>
  <si>
    <t>deska minerální izolační  600x1200 mm tl.100 mm-S 04</t>
  </si>
  <si>
    <t>1730984643</t>
  </si>
  <si>
    <t>34,800*2</t>
  </si>
  <si>
    <t>148</t>
  </si>
  <si>
    <t>713121121</t>
  </si>
  <si>
    <t>Montáž izolace tepelné podlah volně kladenými rohožemi, pásy, dílci, deskami 2 vrstvy</t>
  </si>
  <si>
    <t>-432935715</t>
  </si>
  <si>
    <t>2,0*2,2</t>
  </si>
  <si>
    <t>19,3*11,8-1,1*4,7*6-1,1*5,1*6-18,25*2,0</t>
  </si>
  <si>
    <t>149</t>
  </si>
  <si>
    <t>283759140</t>
  </si>
  <si>
    <t>deska z pěnového polystyrenu EPS 150 S 1000 x 500 x 100 mm</t>
  </si>
  <si>
    <t>1033491765</t>
  </si>
  <si>
    <t>130,96*2*1,02</t>
  </si>
  <si>
    <t>150</t>
  </si>
  <si>
    <t>283723090</t>
  </si>
  <si>
    <t>deska z pěnového polystyrenu EPS 100 S 1000 x 500 x 100 mm-2np u atiky stávající</t>
  </si>
  <si>
    <t>933055205</t>
  </si>
  <si>
    <t>19,910*1,02</t>
  </si>
  <si>
    <t>151</t>
  </si>
  <si>
    <t>2837230903</t>
  </si>
  <si>
    <t>deska z pěnového polystyrenu EPS 100 S 1000 x 500 x 100 mm-2np -S03</t>
  </si>
  <si>
    <t>1075182429</t>
  </si>
  <si>
    <t>50,3*1,02</t>
  </si>
  <si>
    <t>152</t>
  </si>
  <si>
    <t>2837230901</t>
  </si>
  <si>
    <t>deska z pěnového polystyrenu EPS 100 S 1000 x 500 x 100 mm-2np u atiky S 01</t>
  </si>
  <si>
    <t>-1822526721</t>
  </si>
  <si>
    <t>52,125*1,02</t>
  </si>
  <si>
    <t>153</t>
  </si>
  <si>
    <t>2837232102</t>
  </si>
  <si>
    <t>deska z pěnového polystyrenu EPS 100 S 1000 x 500 x 200 mm-u světlíku S01</t>
  </si>
  <si>
    <t>580872666</t>
  </si>
  <si>
    <t>154</t>
  </si>
  <si>
    <t>713131141</t>
  </si>
  <si>
    <t>Montáž izolace tepelné stěn a základů lepením celoplošně rohoží, pásů, dílců, desek</t>
  </si>
  <si>
    <t>-2023839133</t>
  </si>
  <si>
    <t>"sz"5,1*1,25</t>
  </si>
  <si>
    <t>155</t>
  </si>
  <si>
    <t>283760160</t>
  </si>
  <si>
    <t>deska fasádní polystyrénová soklová EPS SOKL 3000 1250 x 600 x 80 mm</t>
  </si>
  <si>
    <t>1175526104</t>
  </si>
  <si>
    <t>156</t>
  </si>
  <si>
    <t>7131311411</t>
  </si>
  <si>
    <t>Montáž izolace tepelné stěn  lepením celoplošně rohoží, pásů, dílců, desek-u atiky stávající</t>
  </si>
  <si>
    <t>73824291</t>
  </si>
  <si>
    <t>19,5*1,1-1,4*1,1</t>
  </si>
  <si>
    <t>157</t>
  </si>
  <si>
    <t>713131142</t>
  </si>
  <si>
    <t>Montáž izolace tepelné stěn  lepením celoplošně desek- u atiky S 01 tl.100mm</t>
  </si>
  <si>
    <t>-1507753749</t>
  </si>
  <si>
    <t>(22,27+0,28+11,92+0,28)*2*0,75</t>
  </si>
  <si>
    <t>158</t>
  </si>
  <si>
    <t>713131143</t>
  </si>
  <si>
    <t>Montáž izolace tepelné stěn  lepením celoplošně desek- u atiky S 01 tl.200mm</t>
  </si>
  <si>
    <t>-930666321</t>
  </si>
  <si>
    <t>(3,5+0,5+3,5)*2*0,5</t>
  </si>
  <si>
    <t>159</t>
  </si>
  <si>
    <t>713131144</t>
  </si>
  <si>
    <t>Montáž izolace tepelné stěn  lepením celoplošně desek- u atiky S 15 tl.100mm</t>
  </si>
  <si>
    <t>1380070748</t>
  </si>
  <si>
    <t>0,8*5,9*2</t>
  </si>
  <si>
    <t>160</t>
  </si>
  <si>
    <t>283764220</t>
  </si>
  <si>
    <t>deska z extrudovaného polystyrénu  XPS 300 SF 100 mm-s15</t>
  </si>
  <si>
    <t>-834434676</t>
  </si>
  <si>
    <t>9,440*1,02</t>
  </si>
  <si>
    <t>161</t>
  </si>
  <si>
    <t>713191132</t>
  </si>
  <si>
    <t>Montáž izolace tepelné podlah, stropů vrchem nebo střech překrytí separační fólií z PE</t>
  </si>
  <si>
    <t>-1459565871</t>
  </si>
  <si>
    <t>162</t>
  </si>
  <si>
    <t>283231500</t>
  </si>
  <si>
    <t>fólie separační PE bal. 100 m2</t>
  </si>
  <si>
    <t>274273471</t>
  </si>
  <si>
    <t>163</t>
  </si>
  <si>
    <t>713-pozn.1</t>
  </si>
  <si>
    <t>D+m systémové EPS desky pro podlahové vytápění (s nopy)-není ve stavební části</t>
  </si>
  <si>
    <t>299007081</t>
  </si>
  <si>
    <t>164</t>
  </si>
  <si>
    <t>998713202</t>
  </si>
  <si>
    <t>Přesun hmot procentní pro izolace tepelné v objektech v do 12 m</t>
  </si>
  <si>
    <t>-249071996</t>
  </si>
  <si>
    <t>165</t>
  </si>
  <si>
    <t>721-pc 1</t>
  </si>
  <si>
    <t>ZTI-viz příloha</t>
  </si>
  <si>
    <t>49247367</t>
  </si>
  <si>
    <t>166</t>
  </si>
  <si>
    <t>733-pol.1</t>
  </si>
  <si>
    <t>UT-viz příloha</t>
  </si>
  <si>
    <t>-972391831</t>
  </si>
  <si>
    <t>167</t>
  </si>
  <si>
    <t>741-pol.1</t>
  </si>
  <si>
    <t>Elektro</t>
  </si>
  <si>
    <t>-871040115</t>
  </si>
  <si>
    <t>168</t>
  </si>
  <si>
    <t>763113315</t>
  </si>
  <si>
    <t>SDK předstěna-SDK konstr.250mm od vnitřní hrany sendv.panelu včetně zapravení u oken</t>
  </si>
  <si>
    <t>-284867370</t>
  </si>
  <si>
    <t>(19,45+11,7+19,45+1,65)*3,0</t>
  </si>
  <si>
    <t>-2,05*1,55*3-1,6*2,65-2,05*1,8*2</t>
  </si>
  <si>
    <t>-1,2*1,8-4,1*1,8*3+1,102</t>
  </si>
  <si>
    <t>44,35*0,25</t>
  </si>
  <si>
    <t>169</t>
  </si>
  <si>
    <t>763121455</t>
  </si>
  <si>
    <t>SDK stěna předsazená tl 150 mm profil CW+UW 100 desky 2xDF 12,5 TI 50 mm EI 45-vyneseno pomocí ocel.úhelníků v instal.kanálu</t>
  </si>
  <si>
    <t>-986867180</t>
  </si>
  <si>
    <t>"132"(2,0+0,15+6,225)*(2,85+1,6)-1,4*2,1</t>
  </si>
  <si>
    <t>170</t>
  </si>
  <si>
    <t>763121714</t>
  </si>
  <si>
    <t>SDK stěna předsazená základní penetrační nátěr</t>
  </si>
  <si>
    <t>-1829931608</t>
  </si>
  <si>
    <t>123,487+34,329</t>
  </si>
  <si>
    <t>171</t>
  </si>
  <si>
    <t>763131751</t>
  </si>
  <si>
    <t>Montáž parotěsné zábrany do SDK podhledu</t>
  </si>
  <si>
    <t>-1506252285</t>
  </si>
  <si>
    <t>172</t>
  </si>
  <si>
    <t>283292210</t>
  </si>
  <si>
    <t>fólie parotěsná</t>
  </si>
  <si>
    <t>-592097957</t>
  </si>
  <si>
    <t>173</t>
  </si>
  <si>
    <t>763135101</t>
  </si>
  <si>
    <t>Montáž SDK kazetového podhledu z kazet 600x600 mm na zavěšenou viditelnou nosnou konstrukci</t>
  </si>
  <si>
    <t>896414101</t>
  </si>
  <si>
    <t>39,9+26,1"1"</t>
  </si>
  <si>
    <t>"2"7,5+4,1+14,2+221,45+33,7</t>
  </si>
  <si>
    <t>174</t>
  </si>
  <si>
    <t>590305850</t>
  </si>
  <si>
    <t>podhled kazetový  600 x 600 mm</t>
  </si>
  <si>
    <t>-1966802286</t>
  </si>
  <si>
    <t>175</t>
  </si>
  <si>
    <t>763-pc 1</t>
  </si>
  <si>
    <t>D+m opláštění otvoru světlíku SDK na profily</t>
  </si>
  <si>
    <t>-1277705116</t>
  </si>
  <si>
    <t>3,5*4*1,15</t>
  </si>
  <si>
    <t>176</t>
  </si>
  <si>
    <t>998763201</t>
  </si>
  <si>
    <t>Přesun hmot procentní pro dřevostavby v objektech v do 12 m</t>
  </si>
  <si>
    <t>1804633214</t>
  </si>
  <si>
    <t>177</t>
  </si>
  <si>
    <t>764111667</t>
  </si>
  <si>
    <t>316-opláštění atiky ze spodní části fasádními plechov.kazetami včetně kotvení-Pz plech opatřený polyester.lakem barva šedá</t>
  </si>
  <si>
    <t>984402269</t>
  </si>
  <si>
    <t>178</t>
  </si>
  <si>
    <t>764212663</t>
  </si>
  <si>
    <t>311-Okapový plech včetně kotvení z Pz s povrchovou úpravou-popl.plech rš 250 mm</t>
  </si>
  <si>
    <t>1803487040</t>
  </si>
  <si>
    <t>179</t>
  </si>
  <si>
    <t>764216642</t>
  </si>
  <si>
    <t>300-306-Oplechování rovných parapetů vč.kotvení z Pz s povrchovou úpravou-lakovanýv plech rš 200 mm</t>
  </si>
  <si>
    <t>201795688</t>
  </si>
  <si>
    <t>1*3+1,2*1+2*1+2,05*5+2,7*1+4,1*3+5,45*2</t>
  </si>
  <si>
    <t>180</t>
  </si>
  <si>
    <t>7642166R2</t>
  </si>
  <si>
    <t>309-Úhelník vnitřní včetně kotvení z Pz s povrchovou úpravou-popl.plech rš 100 mm</t>
  </si>
  <si>
    <t>1800820956</t>
  </si>
  <si>
    <t>181</t>
  </si>
  <si>
    <t>7642166R3</t>
  </si>
  <si>
    <t>310-Stěnová lišta včetně kotvení z Pz s povrchovou úpravou -popl.plech rš 70 mm</t>
  </si>
  <si>
    <t>-1920919073</t>
  </si>
  <si>
    <t>182</t>
  </si>
  <si>
    <t>764218604</t>
  </si>
  <si>
    <t>307-atiková okapnice vč. kotvení z Pz s upraveným povrchem -popl.plech rš 200 mm,atiková okapnice háková rš.300mm</t>
  </si>
  <si>
    <t>-1282706022</t>
  </si>
  <si>
    <t>183</t>
  </si>
  <si>
    <t>764511602</t>
  </si>
  <si>
    <t>312-Žlab podokapní půlkruhový vč.háků,čel.hrdel a pod. z Pz lakovaný DN =160mm</t>
  </si>
  <si>
    <t>1890816162</t>
  </si>
  <si>
    <t>184</t>
  </si>
  <si>
    <t>7642166R1</t>
  </si>
  <si>
    <t>308-Úhelní  k vnější včetně kotvení z Pz s povrchovou úpravou -popl.plech rš 100 mm</t>
  </si>
  <si>
    <t>182532450</t>
  </si>
  <si>
    <t>185</t>
  </si>
  <si>
    <t>764511602R</t>
  </si>
  <si>
    <t>313-Žlab podokapní půlkruhový vč.háků,čel.hrdel a pod. z Pz lakov.plech DN =125mm</t>
  </si>
  <si>
    <t>1891307041</t>
  </si>
  <si>
    <t>186</t>
  </si>
  <si>
    <t>764518623</t>
  </si>
  <si>
    <t>314-přímá odpadní trouba kruh.průřezu pr.125mm, včetně zděří a okapov.kotlíku (celkem 2 svody) z Pz lakovaný</t>
  </si>
  <si>
    <t>-2057512395</t>
  </si>
  <si>
    <t>187</t>
  </si>
  <si>
    <t>764518623R</t>
  </si>
  <si>
    <t>315-přímá odpadní trouba kruh.průřezu pr.100mm, včetně zděří a okapov.kotlíku (celkem 2 svody) z Pz lakovaný</t>
  </si>
  <si>
    <t>842162157</t>
  </si>
  <si>
    <t>188</t>
  </si>
  <si>
    <t>998764202</t>
  </si>
  <si>
    <t>Přesun hmot procentní pro konstrukce klempířské v objektech v do 12 m</t>
  </si>
  <si>
    <t>1491861149</t>
  </si>
  <si>
    <t>189</t>
  </si>
  <si>
    <t>766-PC   1</t>
  </si>
  <si>
    <t>200-D+m 80/197 dř.dveře vni jednokř.plné-lamino šedé,hladké,otočné,polodr. do ocel.zárubně DZD pro zděné příčky tl.125mm,3 závěsy,barva zár.kovově stříbrná (2x synt.nátěr)  bez prahu,klika-klika,včetně štítku,zámek se zaj.páčkou a ukazatelem volno/obsaz</t>
  </si>
  <si>
    <t>-1220501861</t>
  </si>
  <si>
    <t>190</t>
  </si>
  <si>
    <t>766-PC   2</t>
  </si>
  <si>
    <t xml:space="preserve">201-D+m 90/197 dř.dveře vni jednokř.plné-lamino šedé,hladké,otočné,polodr. do oc.zár.DZD pro zděné příčky tl.125mm,3 závěsy,barva zár.kovově stříbrná (2x synt.nátěr)  bez prahu,klika-klika,včetně štítku,zámek s cylind.vložkou+el.zámek s čtečkou na karty </t>
  </si>
  <si>
    <t>-1653773197</t>
  </si>
  <si>
    <t>191</t>
  </si>
  <si>
    <t>766-PC   3</t>
  </si>
  <si>
    <t xml:space="preserve">202-D+m 200/265 hliník.dveře dvoukř.s nadsvětl.otočné.průchod 2x90/210 dv.výpln plná,nadsv.s pevným čirým bezp.skleml,barva rámu a křídel kovově stříbrná (2x synt.nát)  bez prahu,klika-klika,vč. štítku,zámek s bezp.vložkou+el.zámek s čtečkou na karty </t>
  </si>
  <si>
    <t>-1139714587</t>
  </si>
  <si>
    <t>192</t>
  </si>
  <si>
    <t>766-PC   4</t>
  </si>
  <si>
    <t xml:space="preserve">203-D+m200/265 hliník.dveře dvoukř.s nadsv.otočné.průchod 2x90/210 dv.výpln dveří a nadsv.čirým bezp.sklem.nadsv.-P.zaskl,barva rámu a křídel kovově stříbrná (2x synt.nát)  bez prahu,klika-klika,vč. štítku,zámek s bezp.vložkou+el.zámek s čtečkou na karty </t>
  </si>
  <si>
    <t>-1255995572</t>
  </si>
  <si>
    <t>193</t>
  </si>
  <si>
    <t>766-PC   5</t>
  </si>
  <si>
    <t xml:space="preserve">204-D+m EW30-CDP3.hlin.dveře dvoukř.s nadsv160/265otočné průchod akt.90/210 dv.výpln dveří+nadsv.čirým bezp.sklem.nadsv.-P.zaskl,barva rámu a křídel kovov.stříbrná(2x synt.nát)bez prahu,klika-kl,vč. štítku,zámek s bezp.vložkou+el.zámek s čtečkou na karty </t>
  </si>
  <si>
    <t>-371280194</t>
  </si>
  <si>
    <t>194</t>
  </si>
  <si>
    <t>766-PC   6</t>
  </si>
  <si>
    <t xml:space="preserve">205-D+m hlin.dveře dvoukř.s nadsv160/265otočné průchod 90/210 dv.výpln dveří+nadsv.čirým bezp.sklem.nadsv.-P.zaskl,barva rámu a křídel kovov.stříbrná(2x synt.nát)bez prahu,klika-kl,vč. štítku,zámek s cylindr.vložkou+el.zámek s čtečkou na karty </t>
  </si>
  <si>
    <t>-677186826</t>
  </si>
  <si>
    <t>195</t>
  </si>
  <si>
    <t>766-PC   7</t>
  </si>
  <si>
    <t xml:space="preserve">206-D+m 2x90/197 dř.dveře vni jednokř.plné-lamino šedé,hl,otočné,polodr. do ocel.zár.DZD pro zděné příčky tl.125mm,3 závěsy,barva zár.kovově stříbrná (2x synt.nátěr)  bez prahu,klika-klika,včetně štítku,zámek s cylind.vložkou+el.zámek s čtečkou na karty </t>
  </si>
  <si>
    <t>-1049554614</t>
  </si>
  <si>
    <t>196</t>
  </si>
  <si>
    <t>766-PC   8</t>
  </si>
  <si>
    <t xml:space="preserve">207-D+m hlin.dveře dvoukř.s nadsv+2boční světl270/275otoč.průchod 90/210 dv.výpln dveří+nadsv.čirým bezp.sklem.nadsv.světl-P.,barva rámu a křídel kovov.stříbrná(2x synt.nát)bez prahu,klika-kl,vč. štítku,zámek s bezp.vložkou+el.zámek s čtečkou na karty </t>
  </si>
  <si>
    <t>-518505800</t>
  </si>
  <si>
    <t>197</t>
  </si>
  <si>
    <t>766-PC   9</t>
  </si>
  <si>
    <t xml:space="preserve">208-D+m hlin.proskl.stěna s dveřmi dvoukř.s nadsv160+195/265otoč.průchod 90/210 dv.výpln dveří+nadsv.čirým bezp.sklem.nadsv.světl-P.,barva rámu a křídel kovov.stříbrná(2x synt.nát)práh,klika-kl,vč. štítku,zámek s bezp.vložkou+el.zámek s čtečkou na karty </t>
  </si>
  <si>
    <t>-779935447</t>
  </si>
  <si>
    <t>198</t>
  </si>
  <si>
    <t>766-PC  10</t>
  </si>
  <si>
    <t>-1852428707</t>
  </si>
  <si>
    <t>199</t>
  </si>
  <si>
    <t>766-PC  11</t>
  </si>
  <si>
    <t>994571053</t>
  </si>
  <si>
    <t>200</t>
  </si>
  <si>
    <t>766-PC  12</t>
  </si>
  <si>
    <t>1352560281</t>
  </si>
  <si>
    <t>201</t>
  </si>
  <si>
    <t>766-PC  13</t>
  </si>
  <si>
    <t>990726013</t>
  </si>
  <si>
    <t>202</t>
  </si>
  <si>
    <t>766-PC  14</t>
  </si>
  <si>
    <t>504-d+m dělící příčka záchodové kabiny 310/200 vč.dveří š.600,zámek zadlab.ovládaný otočn.knoflíkem se signal.obsazení kabiny,mat.vysokotl.lamino z třískové desky tl.28mm v komb.s hl.prof. s povrch.úpravou malaminová folie,podp.nohy nerez nastavit.v 150m</t>
  </si>
  <si>
    <t>718528031</t>
  </si>
  <si>
    <t>5,74</t>
  </si>
  <si>
    <t>203</t>
  </si>
  <si>
    <t>766-PC  15</t>
  </si>
  <si>
    <t>100-D+m plast.okno 100/100cm,jednokř,O,S s mikroventilací,zasklení izol.dvojsklem, Uw=1,2W/(m2xK,kování celoobvod,sklápěcí, ovlád.klika,těsnění celoobv.přítlačné,,barva vínově červená,vni parapet š.350mm</t>
  </si>
  <si>
    <t>-1535928841</t>
  </si>
  <si>
    <t>204</t>
  </si>
  <si>
    <t>766-PC  16</t>
  </si>
  <si>
    <t>101-D+m požární hlinikové okno 100/100cm,jednokř,pevné,protip.zasklení EW 30,,zasklení protipož.dvojsklem, Uw=1,2W/(m2xK,barva vínově červená,vni parapet  š.350mm</t>
  </si>
  <si>
    <t>-950800245</t>
  </si>
  <si>
    <t>205</t>
  </si>
  <si>
    <t>766-PC  17</t>
  </si>
  <si>
    <t>102-D+m plast.okno 200/100cm,jednokř,O,S s mikroventilací,zasklení izol.dvojsklem, Uw=1,2W/(m2xK,kování celoobvod,sklápěcí, ovlád.klika,těsnění celoobv.přítlačné,barva vínově červená,vni parapet š.200mm</t>
  </si>
  <si>
    <t>-640463329</t>
  </si>
  <si>
    <t>206</t>
  </si>
  <si>
    <t>766-PC  18</t>
  </si>
  <si>
    <t>103-D+m plast.okno 120/180cm,jednokř,se spodním světlíkemO,S s mikroventilací,zasklení izol.dvojskl-reflexni sklo,světlík  P,Uw=1,2W/(m2xK,kování celoobvod,sklápěcí, ovlád.klika,těsnění celoobv.přítlačné,,barva vínově červená,vni parapet š.200mm</t>
  </si>
  <si>
    <t>-90848158</t>
  </si>
  <si>
    <t>207</t>
  </si>
  <si>
    <t>766-PC  19</t>
  </si>
  <si>
    <t>104-D+m plast.okno 205/155cm dvoukř,1xO,1XO,S s mikroventilací,zasklení izol.dvojskl-reflexni sklo ,Uw=1,2W/(m2xK,kování celoobvod,sklápěcí, ovlád.klika,těsnění celoobv.přítlačné,,barva vínově červená,vni parapet š.200mm</t>
  </si>
  <si>
    <t>-1380694551</t>
  </si>
  <si>
    <t>208</t>
  </si>
  <si>
    <t>766-PC  20</t>
  </si>
  <si>
    <t>105-D+m plast.okno 205/180cm dvoukř,se spodním světlík1xO,1XO,S s mikroventilací,světlík P,zasklení izol.dvojskl-reflexni sklo ,Uw=1,2W/(m2xK,kování celoobvod,sklápěcí, ovlád.klika,těsnění celoobv.přítlačné,,barva vínově červená,vni parapet š.200mm</t>
  </si>
  <si>
    <t>1280466526</t>
  </si>
  <si>
    <t>209</t>
  </si>
  <si>
    <t>766-PC  21</t>
  </si>
  <si>
    <t>106-D+m plast.okno 410/180cm 2xdvoukř,se spodn.světlík1xO,1XO,S s mikroventilací,světlík P,zasklení izol.dvojskl-reflexni sklo,Uw=1,2W/(m2xK,kování celoobvod,sklápěcí, ovlád.klika,těsnění celoobv.přítlačné,,barva vínově červená,vni parapet š.200mm</t>
  </si>
  <si>
    <t>1610558866</t>
  </si>
  <si>
    <t>210</t>
  </si>
  <si>
    <t>766-PC  22</t>
  </si>
  <si>
    <t>107-D+m plast.okno 545/195cm 4dílné,s 1XO,S s mikroventilací,3 díly-P,zasklení izol.dvojskl-reflexni sklo,Uw=1,2W/(m2xK,kování celoobvod,sklápěcí, ovlád.klika,těsnění celoobv.přítlačné,,barva vínově červená,vni parapet š.200mm</t>
  </si>
  <si>
    <t>791524006</t>
  </si>
  <si>
    <t>211</t>
  </si>
  <si>
    <t>766-PC  23</t>
  </si>
  <si>
    <t>108-D+m plast.okno 545/195cm 4dílné,s 1XO,S s mikroventilací,3 díly-P,zasklení izol.dvojskl-reflexni sklo,Uw=1,2W/(m2xK,kování celoobvod,sklápěcí, ovlád.klika,těsnění celoobv.přítlačné,,barva vínově červená,vni parapet š.200mm</t>
  </si>
  <si>
    <t>1699524521</t>
  </si>
  <si>
    <t>212</t>
  </si>
  <si>
    <t>766-PC 24</t>
  </si>
  <si>
    <t xml:space="preserve">109-D+m hlin.proskl.stěna,dveře dvoukř.s nadsv+2boční světl.255/295,otoč.průch.90/220,zaskl.bezp.izol.dvojsklem.nadsv.světl-P.,barva rámu a křídel vínově červená,prah,klika-kl,vč. štítku,zámek s bezp.vložkou+el.zámek s čtečkou na karty </t>
  </si>
  <si>
    <t>1458818451</t>
  </si>
  <si>
    <t>213</t>
  </si>
  <si>
    <t>766-PC 25</t>
  </si>
  <si>
    <t>110-D+m hlin.proskl.stěna 270/295,zaskl.bezp.izol.dvojsklem.pevné zaskl.,barva vcínově červená,Uw=1,2W/(m2xK)</t>
  </si>
  <si>
    <t>251598070</t>
  </si>
  <si>
    <t>214</t>
  </si>
  <si>
    <t>766-PC 26</t>
  </si>
  <si>
    <t>111-D+m bezp.hliník.dveře dvoukř s nadsvětlíkem200/265,dveřní výpln plná,zaskl.bezp.izol.dvojsklem.světlík pevné zaskl.,práh,barva vínově červená,Uw=1,2W/(m2xK),kování klika-kl.štítek,zámek s bezp.vložkou+el.zámek na karty,RC 6</t>
  </si>
  <si>
    <t>-1625438335</t>
  </si>
  <si>
    <t>215</t>
  </si>
  <si>
    <t>766-PC 27</t>
  </si>
  <si>
    <t>112-D+m hliník.dveře dvoukř s nadsvětlíkem200/265,dveřní výpln plná,zaskl.izol.dvojsklem.světlík pevné zaskl.,práh,barva vínově červená,Uw=1,2W/(m2xK),kování klika-kl.štítek,zámek s bezp.vložkou+el.zámek na karty</t>
  </si>
  <si>
    <t>1267957843</t>
  </si>
  <si>
    <t>216</t>
  </si>
  <si>
    <t>766-PC 28</t>
  </si>
  <si>
    <t>113-D+m jehlanový hliníkový střešní světlík 365/365cm ,pevné zaskl.izol.bezp.dvojsklem,horní kalené,dolní s bezp.folií Uw=1,4W/(m2xK)</t>
  </si>
  <si>
    <t>996116862</t>
  </si>
  <si>
    <t>217</t>
  </si>
  <si>
    <t>766-pc 29</t>
  </si>
  <si>
    <t>Posunutí dveří u místnosti 204 včetně stavebního zapravení</t>
  </si>
  <si>
    <t>1725956572</t>
  </si>
  <si>
    <t>218</t>
  </si>
  <si>
    <t>998766202</t>
  </si>
  <si>
    <t>Přesun hmot procentní pro konstrukce truhlářské v objektech v do 12 m</t>
  </si>
  <si>
    <t>-226730478</t>
  </si>
  <si>
    <t>219</t>
  </si>
  <si>
    <t>767-pc  1</t>
  </si>
  <si>
    <t>400-D+m ocelová podpůrná konstrukce-pro upevnění obv.pláště a obv.výplní otvorů-ocel.jekl 120/120/6-úprava 2x z nátěr na kovové prvky oc.jekl 214,9bm,patní plechy3,84m2</t>
  </si>
  <si>
    <t>-1959788347</t>
  </si>
  <si>
    <t>220</t>
  </si>
  <si>
    <t>767-pc  2</t>
  </si>
  <si>
    <t>401-D+m konstr.spoj.chodby 2np-sloupy-ocel.jekl 120/120/6,úprava 2x z nátěr na kovové prvky oc.jekl 11,7bm,patní plech 1,0m2</t>
  </si>
  <si>
    <t>-937482009</t>
  </si>
  <si>
    <t>221</t>
  </si>
  <si>
    <t>767-pc  3</t>
  </si>
  <si>
    <t xml:space="preserve">402-D+m konstr.spoj.chodby 2np-podélníky-ocel.nosníky I 180-2ks,dl.=12,3m,úprava 2x z nátěr na kovové prvky </t>
  </si>
  <si>
    <t>679160668</t>
  </si>
  <si>
    <t>222</t>
  </si>
  <si>
    <t>767-pc  4</t>
  </si>
  <si>
    <t xml:space="preserve">403-D+m konstr.spoj.chodby 2np-příčníky-ocel.nosníky HEB 140-3ks,dl.=16,35m,úprava 2x z nátěr na kovové prvky </t>
  </si>
  <si>
    <t>-2091780384</t>
  </si>
  <si>
    <t>223</t>
  </si>
  <si>
    <t>767-pc  5</t>
  </si>
  <si>
    <t xml:space="preserve">404-D+m konstr.spoj.chodby 2np-vazníky-ocel.nosníky HEB 140-1ks,dl.=6,15m,úprava 2x z nátěr na kovové prvky </t>
  </si>
  <si>
    <t>182241383</t>
  </si>
  <si>
    <t>224</t>
  </si>
  <si>
    <t>767-pc  6</t>
  </si>
  <si>
    <t>405-D+m konstr.atiky-ocel.jekl 80/80/4-dl.125bm,patní plechy 18m2, ,úprava pozinkování</t>
  </si>
  <si>
    <t>732390785</t>
  </si>
  <si>
    <t>225</t>
  </si>
  <si>
    <t>767-pc  7</t>
  </si>
  <si>
    <t>405-D+m konstr.atiky-konstr.jez horní a boční strany opláštěna OSB deskami tl.24mm</t>
  </si>
  <si>
    <t>1935917717</t>
  </si>
  <si>
    <t>226</t>
  </si>
  <si>
    <t>767-pc  8</t>
  </si>
  <si>
    <t>406-d+m ocelové konzoly přesahu střechy 1np-jekl 60/60/6-12,75bm,vč.kotvení 17ks,úprava pozinkování,patníplechy 0,4m2</t>
  </si>
  <si>
    <t>-201654309</t>
  </si>
  <si>
    <t>227</t>
  </si>
  <si>
    <t>767-pc  9</t>
  </si>
  <si>
    <t>406-D+m oc.konzoly přesahu střechy 1np-konstr.je z vrchní strany opláštěna OSB deskami tl.30mm</t>
  </si>
  <si>
    <t>-2104325956</t>
  </si>
  <si>
    <t>3,6</t>
  </si>
  <si>
    <t>228</t>
  </si>
  <si>
    <t>767-pc 11</t>
  </si>
  <si>
    <t>408-D+m podlaha z pororoštu vč.konsrukce -místnost č.131,133-svařované podl.pororošty 1000x1000mm,ulož.a uchycené na ocel.válc.profilech I100,pororošt 36,8bm</t>
  </si>
  <si>
    <t>-77232103</t>
  </si>
  <si>
    <t>229</t>
  </si>
  <si>
    <t>767-pc 10</t>
  </si>
  <si>
    <t>407-D+m podlaha z pororoštu vč.konsrukce -místnost č.131,133-svařované podl.pororošty 1000x1000mm,ulož.a uchycené na ocel.válc.profilech I100,pororošt 31m2,I 100-36,8bm</t>
  </si>
  <si>
    <t>-2003282673</t>
  </si>
  <si>
    <t>230</t>
  </si>
  <si>
    <t>767-pc 12</t>
  </si>
  <si>
    <t>409-D+m Lemování instal.kanálů pod serverovými jednotkami-L50/50/5-111,6bm+oc.pásovna 50/4-34bm</t>
  </si>
  <si>
    <t>-1369439812</t>
  </si>
  <si>
    <t>231</t>
  </si>
  <si>
    <t>767-pc 13</t>
  </si>
  <si>
    <t>410-D+m ocelový žebřík pro výlez na střechu 400 x 4300mm ,uprava povrch.pozinkování</t>
  </si>
  <si>
    <t>-1353553912</t>
  </si>
  <si>
    <t>232</t>
  </si>
  <si>
    <t>767-pc  14</t>
  </si>
  <si>
    <t>D+m obvodový plášt z lehkých sendvič.panelů tl.100mm, U= 0,21 W/m2K-S 06</t>
  </si>
  <si>
    <t>-815876202</t>
  </si>
  <si>
    <t>"sv"5*(7,65-3,5)+17,7*(7,65-1,885)</t>
  </si>
  <si>
    <t>-4,1*1,8*3-2,1*2,1</t>
  </si>
  <si>
    <t>"jv"4,5*(7,65-3,5)+5,0*(7,65-0,38+4,15)*0,5+0,7*7,76</t>
  </si>
  <si>
    <t>2,2*(7,65-4,03)-2*1-1*1-2,6*2,75</t>
  </si>
  <si>
    <t>5,9*2,26*2-5,45*1,95*2"jv+sz"</t>
  </si>
  <si>
    <t>"sz"12,4*(7,65+0,1)-5,0*2,0*0,5-2,05*1,8*2-1,2*1,8-1,8*2,65</t>
  </si>
  <si>
    <t>"D-D"9,5*(7,65-4,7)-2,05*1,55*3+5,0*2,95+5,8*1,1+2,45*4,25</t>
  </si>
  <si>
    <t>233</t>
  </si>
  <si>
    <t>767-pc 15</t>
  </si>
  <si>
    <t>D+m střešní plášt z lehkých sendv.panelů U= 0,21 W/m2K tl.100mm-S 04</t>
  </si>
  <si>
    <t>2033002894</t>
  </si>
  <si>
    <t>2,9*2*6,0</t>
  </si>
  <si>
    <t>234</t>
  </si>
  <si>
    <t>767-pc 16</t>
  </si>
  <si>
    <t>D+m římsa - ocelová konstrukce- obklad z fasádních plechových kazet -S 01</t>
  </si>
  <si>
    <t>572750756</t>
  </si>
  <si>
    <t>235</t>
  </si>
  <si>
    <t>998767202</t>
  </si>
  <si>
    <t>Přesun hmot procentní pro zámečnické konstrukce v objektech v do 12 m</t>
  </si>
  <si>
    <t>988437263</t>
  </si>
  <si>
    <t>236</t>
  </si>
  <si>
    <t>771474113</t>
  </si>
  <si>
    <t>Montáž soklíků z dlaždic keramických rovných flexibilní lepidlo v do 100 mm</t>
  </si>
  <si>
    <t>1255193895</t>
  </si>
  <si>
    <t>(3,0+2,65*3+1,55+5,45+19,45+11,7+0,4*4+0,5*4+0,3*7+0,4)*2</t>
  </si>
  <si>
    <t>(5,6+6,05)*2</t>
  </si>
  <si>
    <t>237</t>
  </si>
  <si>
    <t>597613120</t>
  </si>
  <si>
    <t xml:space="preserve">sokl  30 x 8 x 0,8 cm </t>
  </si>
  <si>
    <t>-1199725357</t>
  </si>
  <si>
    <t>238</t>
  </si>
  <si>
    <t>771574115</t>
  </si>
  <si>
    <t>Montáž podlah keramických  hladkých lepených flexibilním lepidlem do 22 ks/m2</t>
  </si>
  <si>
    <t>-1642950714</t>
  </si>
  <si>
    <t>7,5+4,15+14,2+221,5+33,7</t>
  </si>
  <si>
    <t>239</t>
  </si>
  <si>
    <t>597611350</t>
  </si>
  <si>
    <t>dlaždice keramické - předběžná cena 350 Kř/m2</t>
  </si>
  <si>
    <t>-1904081971</t>
  </si>
  <si>
    <t>240</t>
  </si>
  <si>
    <t>771579191</t>
  </si>
  <si>
    <t>Příplatek k montáž podlah keramických za plochu do 5 m2</t>
  </si>
  <si>
    <t>-1256949288</t>
  </si>
  <si>
    <t>241</t>
  </si>
  <si>
    <t>771579196</t>
  </si>
  <si>
    <t>Příplatek k montáž podlah keramických za spárování tmelem dvousložkovým</t>
  </si>
  <si>
    <t>1608401446</t>
  </si>
  <si>
    <t>242</t>
  </si>
  <si>
    <t>771591111</t>
  </si>
  <si>
    <t>Podlahy penetrace podkladu</t>
  </si>
  <si>
    <t>-717843226</t>
  </si>
  <si>
    <t>243</t>
  </si>
  <si>
    <t>771990111</t>
  </si>
  <si>
    <t>Vyrovnání podkladu samonivelační stěrkou tl 4 mm pevnosti 15 Mpa</t>
  </si>
  <si>
    <t>-1094025144</t>
  </si>
  <si>
    <t>244</t>
  </si>
  <si>
    <t>998771202</t>
  </si>
  <si>
    <t>Přesun hmot procentní pro podlahy z dlaždic v objektech v do 12 m</t>
  </si>
  <si>
    <t>-1048005609</t>
  </si>
  <si>
    <t>245</t>
  </si>
  <si>
    <t>781474114</t>
  </si>
  <si>
    <t>Montáž obkladů vnitřních keramických hladkých do 22 ks/m2 lepených flexibilním lepidlem</t>
  </si>
  <si>
    <t>-1787729231</t>
  </si>
  <si>
    <t>(2,65+1,55)*2*2,05-0,8*2"wc"</t>
  </si>
  <si>
    <t>246</t>
  </si>
  <si>
    <t>597610390</t>
  </si>
  <si>
    <t>obkládačky keramické -př.cena 350kč/m2</t>
  </si>
  <si>
    <t>2089874155</t>
  </si>
  <si>
    <t>247</t>
  </si>
  <si>
    <t>781479191</t>
  </si>
  <si>
    <t>Příplatek k montáži obkladů vnitřních keramických hladkých za plochu do 10 m2</t>
  </si>
  <si>
    <t>-190299729</t>
  </si>
  <si>
    <t>248</t>
  </si>
  <si>
    <t>781479196</t>
  </si>
  <si>
    <t>Příplatek k montáži obkladů vnitřních keramických hladkých za spárování tmelem dvousložkovým</t>
  </si>
  <si>
    <t>1222075101</t>
  </si>
  <si>
    <t>249</t>
  </si>
  <si>
    <t>781495111</t>
  </si>
  <si>
    <t>Penetrace podkladu vnitřních obkladů</t>
  </si>
  <si>
    <t>-1367567597</t>
  </si>
  <si>
    <t>250</t>
  </si>
  <si>
    <t>998781202</t>
  </si>
  <si>
    <t>Přesun hmot procentní pro obklady keramické v objektech v do 12 m</t>
  </si>
  <si>
    <t>-460978365</t>
  </si>
  <si>
    <t>251</t>
  </si>
  <si>
    <t>783315101</t>
  </si>
  <si>
    <t>Jednonásobný syntetický standardní mezinátěr zámečnických konstrukcí-kovově stříbrná-záruben u dveří 200,201</t>
  </si>
  <si>
    <t>1242750524</t>
  </si>
  <si>
    <t>252</t>
  </si>
  <si>
    <t>783317101</t>
  </si>
  <si>
    <t>Krycí jednonásobný syntetický standardní nátěr zámečnických konstrukcí-kovově stříbrná</t>
  </si>
  <si>
    <t>1144804493</t>
  </si>
  <si>
    <t>253</t>
  </si>
  <si>
    <t>784181101</t>
  </si>
  <si>
    <t>Základní akrylátová jednonásobná penetrace podkladu v místnostech výšky do 3,80m</t>
  </si>
  <si>
    <t>-603476757</t>
  </si>
  <si>
    <t>141,46"2"+"1"818,47+240,8</t>
  </si>
  <si>
    <t>254</t>
  </si>
  <si>
    <t>784221101</t>
  </si>
  <si>
    <t>Dvojnásobné bílé malby  ze směsí za sucha dobře otěruvzdorných v místnostech do 3,80 m</t>
  </si>
  <si>
    <t>-817330205</t>
  </si>
  <si>
    <t>255</t>
  </si>
  <si>
    <t>784-pc 1</t>
  </si>
  <si>
    <t>Dvojnásobné bílé malby  SDK</t>
  </si>
  <si>
    <t>-1267066482</t>
  </si>
  <si>
    <t>35"1"</t>
  </si>
  <si>
    <t>256</t>
  </si>
  <si>
    <t>030001000</t>
  </si>
  <si>
    <t>1024</t>
  </si>
  <si>
    <t>447391084</t>
  </si>
  <si>
    <t>VP - Vícepráce</t>
  </si>
  <si>
    <t>PN</t>
  </si>
  <si>
    <t>500-D+M venk.hliník.žaluzie-vč.plech.kastlíku 1200x1800mm s povrch.úpravou šedé barvy,vč.kotvení a ovládání,š lamel 80mm,ovl.elektrické</t>
  </si>
  <si>
    <t>501-D+M venk.hliník.žaluzie-vč.plech.kastlíku 2000/1550mm s povrch.úpravou šedé barvy,vč.kotvení a ovládání,š lamel 80mm,ovl.elektrické</t>
  </si>
  <si>
    <t>502-D+m venk.hliník.žaluzie-vč.plech.kastlíku 2050/1800mm s povrch.úpravou šedé barvy,vč.kotvení a ovládání,š lamel 80mm,ovl.elektrické</t>
  </si>
  <si>
    <t>503-D+m venk.hliník.žaluzie-vč.plech.kastlíku 4100/1800mm s povrch.úpravou šedé barvy,vč.kotvení a ovládání,š lamel 80mm,ovl.elektrické</t>
  </si>
  <si>
    <t>504-D+m venk.hliník.žaluzie-vč.plech.kastlíku 5450/1950mm s povrch.úpravou šedé barvy,vč.kotvení a ovládání,š lamel 80mm,ovl.elektrické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</si>
</sst>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>
      <alignment vertical="center"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>
      <alignment vertical="center"/>
    </xf>
    <xf numFmtId="0" fontId="27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1" xfId="0" applyNumberFormat="1" applyFont="1" applyBorder="1" applyAlignment="1">
      <alignment/>
    </xf>
    <xf numFmtId="166" fontId="35" fillId="0" borderId="12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 locked="0"/>
    </xf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3" borderId="13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27" fillId="5" borderId="0" xfId="0" applyNumberFormat="1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3" borderId="21" xfId="0" applyNumberFormat="1" applyFont="1" applyFill="1" applyBorder="1" applyAlignment="1" applyProtection="1">
      <alignment vertical="center"/>
      <protection locked="0"/>
    </xf>
    <xf numFmtId="4" fontId="0" fillId="3" borderId="23" xfId="0" applyNumberFormat="1" applyFont="1" applyFill="1" applyBorder="1" applyAlignment="1" applyProtection="1">
      <alignment vertical="center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33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4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7" fillId="0" borderId="24" xfId="0" applyFont="1" applyBorder="1" applyAlignment="1" applyProtection="1">
      <alignment horizontal="left" vertical="center" wrapText="1"/>
      <protection locked="0"/>
    </xf>
    <xf numFmtId="4" fontId="37" fillId="3" borderId="24" xfId="0" applyNumberFormat="1" applyFont="1" applyFill="1" applyBorder="1" applyAlignment="1" applyProtection="1">
      <alignment vertical="center"/>
      <protection locked="0"/>
    </xf>
    <xf numFmtId="4" fontId="37" fillId="0" borderId="24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horizontal="left" vertical="center" wrapText="1"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>
      <alignment vertical="center"/>
    </xf>
    <xf numFmtId="4" fontId="2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0" fontId="15" fillId="2" borderId="0" xfId="20" applyFont="1" applyFill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R2" s="237" t="s">
        <v>8</v>
      </c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04" t="s">
        <v>12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5"/>
      <c r="AS4" s="26" t="s">
        <v>13</v>
      </c>
      <c r="BE4" s="27" t="s">
        <v>14</v>
      </c>
      <c r="BS4" s="20" t="s">
        <v>15</v>
      </c>
    </row>
    <row r="5" spans="2:71" ht="14.45" customHeight="1">
      <c r="B5" s="24"/>
      <c r="C5" s="28"/>
      <c r="D5" s="29" t="s">
        <v>16</v>
      </c>
      <c r="E5" s="28"/>
      <c r="F5" s="28"/>
      <c r="G5" s="28"/>
      <c r="H5" s="28"/>
      <c r="I5" s="28"/>
      <c r="J5" s="28"/>
      <c r="K5" s="208" t="s">
        <v>17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8"/>
      <c r="AQ5" s="25"/>
      <c r="BE5" s="206" t="s">
        <v>18</v>
      </c>
      <c r="BS5" s="20" t="s">
        <v>9</v>
      </c>
    </row>
    <row r="6" spans="2:71" ht="36.95" customHeight="1">
      <c r="B6" s="24"/>
      <c r="C6" s="28"/>
      <c r="D6" s="31" t="s">
        <v>19</v>
      </c>
      <c r="E6" s="28"/>
      <c r="F6" s="28"/>
      <c r="G6" s="28"/>
      <c r="H6" s="28"/>
      <c r="I6" s="28"/>
      <c r="J6" s="28"/>
      <c r="K6" s="210" t="s">
        <v>20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8"/>
      <c r="AQ6" s="25"/>
      <c r="BE6" s="207"/>
      <c r="BS6" s="20" t="s">
        <v>21</v>
      </c>
    </row>
    <row r="7" spans="2:71" ht="14.45" customHeight="1">
      <c r="B7" s="24"/>
      <c r="C7" s="28"/>
      <c r="D7" s="32" t="s">
        <v>22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5</v>
      </c>
      <c r="AO7" s="28"/>
      <c r="AP7" s="28"/>
      <c r="AQ7" s="25"/>
      <c r="BE7" s="207"/>
      <c r="BS7" s="20" t="s">
        <v>24</v>
      </c>
    </row>
    <row r="8" spans="2:71" ht="14.45" customHeight="1">
      <c r="B8" s="24"/>
      <c r="C8" s="28"/>
      <c r="D8" s="32" t="s">
        <v>25</v>
      </c>
      <c r="E8" s="28"/>
      <c r="F8" s="28"/>
      <c r="G8" s="28"/>
      <c r="H8" s="28"/>
      <c r="I8" s="28"/>
      <c r="J8" s="28"/>
      <c r="K8" s="30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27</v>
      </c>
      <c r="AL8" s="28"/>
      <c r="AM8" s="28"/>
      <c r="AN8" s="33" t="s">
        <v>28</v>
      </c>
      <c r="AO8" s="28"/>
      <c r="AP8" s="28"/>
      <c r="AQ8" s="25"/>
      <c r="BE8" s="207"/>
      <c r="BS8" s="20" t="s">
        <v>29</v>
      </c>
    </row>
    <row r="9" spans="2:71" ht="14.45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5"/>
      <c r="BE9" s="207"/>
      <c r="BS9" s="20" t="s">
        <v>30</v>
      </c>
    </row>
    <row r="10" spans="2:71" ht="14.45" customHeight="1">
      <c r="B10" s="24"/>
      <c r="C10" s="28"/>
      <c r="D10" s="32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32</v>
      </c>
      <c r="AL10" s="28"/>
      <c r="AM10" s="28"/>
      <c r="AN10" s="30" t="s">
        <v>5</v>
      </c>
      <c r="AO10" s="28"/>
      <c r="AP10" s="28"/>
      <c r="AQ10" s="25"/>
      <c r="BE10" s="207"/>
      <c r="BS10" s="20" t="s">
        <v>21</v>
      </c>
    </row>
    <row r="11" spans="2:71" ht="18.4" customHeight="1">
      <c r="B11" s="24"/>
      <c r="C11" s="28"/>
      <c r="D11" s="28"/>
      <c r="E11" s="30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34</v>
      </c>
      <c r="AL11" s="28"/>
      <c r="AM11" s="28"/>
      <c r="AN11" s="30" t="s">
        <v>5</v>
      </c>
      <c r="AO11" s="28"/>
      <c r="AP11" s="28"/>
      <c r="AQ11" s="25"/>
      <c r="BE11" s="207"/>
      <c r="BS11" s="20" t="s">
        <v>21</v>
      </c>
    </row>
    <row r="12" spans="2:71" ht="6.95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5"/>
      <c r="BE12" s="207"/>
      <c r="BS12" s="20" t="s">
        <v>21</v>
      </c>
    </row>
    <row r="13" spans="2:71" ht="14.45" customHeight="1">
      <c r="B13" s="24"/>
      <c r="C13" s="28"/>
      <c r="D13" s="32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32</v>
      </c>
      <c r="AL13" s="28"/>
      <c r="AM13" s="28"/>
      <c r="AN13" s="34" t="s">
        <v>36</v>
      </c>
      <c r="AO13" s="28"/>
      <c r="AP13" s="28"/>
      <c r="AQ13" s="25"/>
      <c r="BE13" s="207"/>
      <c r="BS13" s="20" t="s">
        <v>21</v>
      </c>
    </row>
    <row r="14" spans="2:71" ht="15">
      <c r="B14" s="24"/>
      <c r="C14" s="28"/>
      <c r="D14" s="28"/>
      <c r="E14" s="211" t="s">
        <v>36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32" t="s">
        <v>34</v>
      </c>
      <c r="AL14" s="28"/>
      <c r="AM14" s="28"/>
      <c r="AN14" s="34" t="s">
        <v>36</v>
      </c>
      <c r="AO14" s="28"/>
      <c r="AP14" s="28"/>
      <c r="AQ14" s="25"/>
      <c r="BE14" s="207"/>
      <c r="BS14" s="20" t="s">
        <v>21</v>
      </c>
    </row>
    <row r="15" spans="2:71" ht="6.95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5"/>
      <c r="BE15" s="207"/>
      <c r="BS15" s="20" t="s">
        <v>6</v>
      </c>
    </row>
    <row r="16" spans="2:71" ht="14.45" customHeight="1">
      <c r="B16" s="24"/>
      <c r="C16" s="28"/>
      <c r="D16" s="32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32</v>
      </c>
      <c r="AL16" s="28"/>
      <c r="AM16" s="28"/>
      <c r="AN16" s="30" t="s">
        <v>5</v>
      </c>
      <c r="AO16" s="28"/>
      <c r="AP16" s="28"/>
      <c r="AQ16" s="25"/>
      <c r="BE16" s="207"/>
      <c r="BS16" s="20" t="s">
        <v>6</v>
      </c>
    </row>
    <row r="17" spans="2:71" ht="18.4" customHeight="1">
      <c r="B17" s="24"/>
      <c r="C17" s="28"/>
      <c r="D17" s="28"/>
      <c r="E17" s="30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34</v>
      </c>
      <c r="AL17" s="28"/>
      <c r="AM17" s="28"/>
      <c r="AN17" s="30" t="s">
        <v>5</v>
      </c>
      <c r="AO17" s="28"/>
      <c r="AP17" s="28"/>
      <c r="AQ17" s="25"/>
      <c r="BE17" s="207"/>
      <c r="BS17" s="20" t="s">
        <v>39</v>
      </c>
    </row>
    <row r="18" spans="2:71" ht="6.95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5"/>
      <c r="BE18" s="207"/>
      <c r="BS18" s="20" t="s">
        <v>9</v>
      </c>
    </row>
    <row r="19" spans="2:71" ht="14.45" customHeight="1">
      <c r="B19" s="24"/>
      <c r="C19" s="28"/>
      <c r="D19" s="32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32</v>
      </c>
      <c r="AL19" s="28"/>
      <c r="AM19" s="28"/>
      <c r="AN19" s="30" t="s">
        <v>5</v>
      </c>
      <c r="AO19" s="28"/>
      <c r="AP19" s="28"/>
      <c r="AQ19" s="25"/>
      <c r="BE19" s="207"/>
      <c r="BS19" s="20" t="s">
        <v>9</v>
      </c>
    </row>
    <row r="20" spans="2:57" ht="18.4" customHeight="1">
      <c r="B20" s="24"/>
      <c r="C20" s="28"/>
      <c r="D20" s="28"/>
      <c r="E20" s="30" t="s">
        <v>41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34</v>
      </c>
      <c r="AL20" s="28"/>
      <c r="AM20" s="28"/>
      <c r="AN20" s="30" t="s">
        <v>5</v>
      </c>
      <c r="AO20" s="28"/>
      <c r="AP20" s="28"/>
      <c r="AQ20" s="25"/>
      <c r="BE20" s="207"/>
    </row>
    <row r="21" spans="2:57" ht="6.95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BE21" s="207"/>
    </row>
    <row r="22" spans="2:57" ht="15">
      <c r="B22" s="24"/>
      <c r="C22" s="28"/>
      <c r="D22" s="32" t="s">
        <v>42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BE22" s="207"/>
    </row>
    <row r="23" spans="2:57" ht="22.5" customHeight="1">
      <c r="B23" s="24"/>
      <c r="C23" s="28"/>
      <c r="D23" s="28"/>
      <c r="E23" s="213" t="s">
        <v>5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8"/>
      <c r="AP23" s="28"/>
      <c r="AQ23" s="25"/>
      <c r="BE23" s="207"/>
    </row>
    <row r="24" spans="2:57" ht="6.95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BE24" s="207"/>
    </row>
    <row r="25" spans="2:57" ht="6.95" customHeight="1">
      <c r="B25" s="24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5"/>
      <c r="BE25" s="207"/>
    </row>
    <row r="26" spans="2:57" ht="14.45" customHeight="1">
      <c r="B26" s="24"/>
      <c r="C26" s="28"/>
      <c r="D26" s="36" t="s">
        <v>43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4">
        <f>ROUND(AG87,2)</f>
        <v>0</v>
      </c>
      <c r="AL26" s="209"/>
      <c r="AM26" s="209"/>
      <c r="AN26" s="209"/>
      <c r="AO26" s="209"/>
      <c r="AP26" s="28"/>
      <c r="AQ26" s="25"/>
      <c r="BE26" s="207"/>
    </row>
    <row r="27" spans="2:57" ht="14.45" customHeight="1">
      <c r="B27" s="24"/>
      <c r="C27" s="28"/>
      <c r="D27" s="36" t="s">
        <v>44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4">
        <f>ROUND(AG90,2)</f>
        <v>0</v>
      </c>
      <c r="AL27" s="214"/>
      <c r="AM27" s="214"/>
      <c r="AN27" s="214"/>
      <c r="AO27" s="214"/>
      <c r="AP27" s="28"/>
      <c r="AQ27" s="25"/>
      <c r="BE27" s="207"/>
    </row>
    <row r="28" spans="2:57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7"/>
    </row>
    <row r="29" spans="2:57" s="1" customFormat="1" ht="25.9" customHeight="1">
      <c r="B29" s="37"/>
      <c r="C29" s="38"/>
      <c r="D29" s="40" t="s">
        <v>45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5">
        <f>ROUND(AK26+AK27,2)</f>
        <v>0</v>
      </c>
      <c r="AL29" s="216"/>
      <c r="AM29" s="216"/>
      <c r="AN29" s="216"/>
      <c r="AO29" s="216"/>
      <c r="AP29" s="38"/>
      <c r="AQ29" s="39"/>
      <c r="BE29" s="207"/>
    </row>
    <row r="30" spans="2:57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7"/>
    </row>
    <row r="31" spans="2:57" s="2" customFormat="1" ht="14.45" customHeight="1">
      <c r="B31" s="42"/>
      <c r="C31" s="43"/>
      <c r="D31" s="44" t="s">
        <v>46</v>
      </c>
      <c r="E31" s="43"/>
      <c r="F31" s="44" t="s">
        <v>47</v>
      </c>
      <c r="G31" s="43"/>
      <c r="H31" s="43"/>
      <c r="I31" s="43"/>
      <c r="J31" s="43"/>
      <c r="K31" s="43"/>
      <c r="L31" s="217">
        <v>0.21</v>
      </c>
      <c r="M31" s="218"/>
      <c r="N31" s="218"/>
      <c r="O31" s="218"/>
      <c r="P31" s="43"/>
      <c r="Q31" s="43"/>
      <c r="R31" s="43"/>
      <c r="S31" s="43"/>
      <c r="T31" s="46" t="s">
        <v>48</v>
      </c>
      <c r="U31" s="43"/>
      <c r="V31" s="43"/>
      <c r="W31" s="219">
        <f>ROUND(AZ87+SUM(CD91:CD95),2)</f>
        <v>0</v>
      </c>
      <c r="X31" s="218"/>
      <c r="Y31" s="218"/>
      <c r="Z31" s="218"/>
      <c r="AA31" s="218"/>
      <c r="AB31" s="218"/>
      <c r="AC31" s="218"/>
      <c r="AD31" s="218"/>
      <c r="AE31" s="218"/>
      <c r="AF31" s="43"/>
      <c r="AG31" s="43"/>
      <c r="AH31" s="43"/>
      <c r="AI31" s="43"/>
      <c r="AJ31" s="43"/>
      <c r="AK31" s="219">
        <f>ROUND(AV87+SUM(BY91:BY95),2)</f>
        <v>0</v>
      </c>
      <c r="AL31" s="218"/>
      <c r="AM31" s="218"/>
      <c r="AN31" s="218"/>
      <c r="AO31" s="218"/>
      <c r="AP31" s="43"/>
      <c r="AQ31" s="47"/>
      <c r="BE31" s="207"/>
    </row>
    <row r="32" spans="2:57" s="2" customFormat="1" ht="14.45" customHeight="1">
      <c r="B32" s="42"/>
      <c r="C32" s="43"/>
      <c r="D32" s="43"/>
      <c r="E32" s="43"/>
      <c r="F32" s="44" t="s">
        <v>49</v>
      </c>
      <c r="G32" s="43"/>
      <c r="H32" s="43"/>
      <c r="I32" s="43"/>
      <c r="J32" s="43"/>
      <c r="K32" s="43"/>
      <c r="L32" s="217">
        <v>0.15</v>
      </c>
      <c r="M32" s="218"/>
      <c r="N32" s="218"/>
      <c r="O32" s="218"/>
      <c r="P32" s="43"/>
      <c r="Q32" s="43"/>
      <c r="R32" s="43"/>
      <c r="S32" s="43"/>
      <c r="T32" s="46" t="s">
        <v>48</v>
      </c>
      <c r="U32" s="43"/>
      <c r="V32" s="43"/>
      <c r="W32" s="219">
        <f>ROUND(BA87+SUM(CE91:CE95),2)</f>
        <v>0</v>
      </c>
      <c r="X32" s="218"/>
      <c r="Y32" s="218"/>
      <c r="Z32" s="218"/>
      <c r="AA32" s="218"/>
      <c r="AB32" s="218"/>
      <c r="AC32" s="218"/>
      <c r="AD32" s="218"/>
      <c r="AE32" s="218"/>
      <c r="AF32" s="43"/>
      <c r="AG32" s="43"/>
      <c r="AH32" s="43"/>
      <c r="AI32" s="43"/>
      <c r="AJ32" s="43"/>
      <c r="AK32" s="219">
        <f>ROUND(AW87+SUM(BZ91:BZ95),2)</f>
        <v>0</v>
      </c>
      <c r="AL32" s="218"/>
      <c r="AM32" s="218"/>
      <c r="AN32" s="218"/>
      <c r="AO32" s="218"/>
      <c r="AP32" s="43"/>
      <c r="AQ32" s="47"/>
      <c r="BE32" s="207"/>
    </row>
    <row r="33" spans="2:57" s="2" customFormat="1" ht="14.45" customHeight="1" hidden="1">
      <c r="B33" s="42"/>
      <c r="C33" s="43"/>
      <c r="D33" s="43"/>
      <c r="E33" s="43"/>
      <c r="F33" s="44" t="s">
        <v>50</v>
      </c>
      <c r="G33" s="43"/>
      <c r="H33" s="43"/>
      <c r="I33" s="43"/>
      <c r="J33" s="43"/>
      <c r="K33" s="43"/>
      <c r="L33" s="217">
        <v>0.21</v>
      </c>
      <c r="M33" s="218"/>
      <c r="N33" s="218"/>
      <c r="O33" s="218"/>
      <c r="P33" s="43"/>
      <c r="Q33" s="43"/>
      <c r="R33" s="43"/>
      <c r="S33" s="43"/>
      <c r="T33" s="46" t="s">
        <v>48</v>
      </c>
      <c r="U33" s="43"/>
      <c r="V33" s="43"/>
      <c r="W33" s="219">
        <f>ROUND(BB87+SUM(CF91:CF95),2)</f>
        <v>0</v>
      </c>
      <c r="X33" s="218"/>
      <c r="Y33" s="218"/>
      <c r="Z33" s="218"/>
      <c r="AA33" s="218"/>
      <c r="AB33" s="218"/>
      <c r="AC33" s="218"/>
      <c r="AD33" s="218"/>
      <c r="AE33" s="218"/>
      <c r="AF33" s="43"/>
      <c r="AG33" s="43"/>
      <c r="AH33" s="43"/>
      <c r="AI33" s="43"/>
      <c r="AJ33" s="43"/>
      <c r="AK33" s="219">
        <v>0</v>
      </c>
      <c r="AL33" s="218"/>
      <c r="AM33" s="218"/>
      <c r="AN33" s="218"/>
      <c r="AO33" s="218"/>
      <c r="AP33" s="43"/>
      <c r="AQ33" s="47"/>
      <c r="BE33" s="207"/>
    </row>
    <row r="34" spans="2:57" s="2" customFormat="1" ht="14.45" customHeight="1" hidden="1">
      <c r="B34" s="42"/>
      <c r="C34" s="43"/>
      <c r="D34" s="43"/>
      <c r="E34" s="43"/>
      <c r="F34" s="44" t="s">
        <v>51</v>
      </c>
      <c r="G34" s="43"/>
      <c r="H34" s="43"/>
      <c r="I34" s="43"/>
      <c r="J34" s="43"/>
      <c r="K34" s="43"/>
      <c r="L34" s="217">
        <v>0.15</v>
      </c>
      <c r="M34" s="218"/>
      <c r="N34" s="218"/>
      <c r="O34" s="218"/>
      <c r="P34" s="43"/>
      <c r="Q34" s="43"/>
      <c r="R34" s="43"/>
      <c r="S34" s="43"/>
      <c r="T34" s="46" t="s">
        <v>48</v>
      </c>
      <c r="U34" s="43"/>
      <c r="V34" s="43"/>
      <c r="W34" s="219">
        <f>ROUND(BC87+SUM(CG91:CG95),2)</f>
        <v>0</v>
      </c>
      <c r="X34" s="218"/>
      <c r="Y34" s="218"/>
      <c r="Z34" s="218"/>
      <c r="AA34" s="218"/>
      <c r="AB34" s="218"/>
      <c r="AC34" s="218"/>
      <c r="AD34" s="218"/>
      <c r="AE34" s="218"/>
      <c r="AF34" s="43"/>
      <c r="AG34" s="43"/>
      <c r="AH34" s="43"/>
      <c r="AI34" s="43"/>
      <c r="AJ34" s="43"/>
      <c r="AK34" s="219">
        <v>0</v>
      </c>
      <c r="AL34" s="218"/>
      <c r="AM34" s="218"/>
      <c r="AN34" s="218"/>
      <c r="AO34" s="218"/>
      <c r="AP34" s="43"/>
      <c r="AQ34" s="47"/>
      <c r="BE34" s="207"/>
    </row>
    <row r="35" spans="2:43" s="2" customFormat="1" ht="14.45" customHeight="1" hidden="1">
      <c r="B35" s="42"/>
      <c r="C35" s="43"/>
      <c r="D35" s="43"/>
      <c r="E35" s="43"/>
      <c r="F35" s="44" t="s">
        <v>52</v>
      </c>
      <c r="G35" s="43"/>
      <c r="H35" s="43"/>
      <c r="I35" s="43"/>
      <c r="J35" s="43"/>
      <c r="K35" s="43"/>
      <c r="L35" s="217">
        <v>0</v>
      </c>
      <c r="M35" s="218"/>
      <c r="N35" s="218"/>
      <c r="O35" s="218"/>
      <c r="P35" s="43"/>
      <c r="Q35" s="43"/>
      <c r="R35" s="43"/>
      <c r="S35" s="43"/>
      <c r="T35" s="46" t="s">
        <v>48</v>
      </c>
      <c r="U35" s="43"/>
      <c r="V35" s="43"/>
      <c r="W35" s="219">
        <f>ROUND(BD87+SUM(CH91:CH95),2)</f>
        <v>0</v>
      </c>
      <c r="X35" s="218"/>
      <c r="Y35" s="218"/>
      <c r="Z35" s="218"/>
      <c r="AA35" s="218"/>
      <c r="AB35" s="218"/>
      <c r="AC35" s="218"/>
      <c r="AD35" s="218"/>
      <c r="AE35" s="218"/>
      <c r="AF35" s="43"/>
      <c r="AG35" s="43"/>
      <c r="AH35" s="43"/>
      <c r="AI35" s="43"/>
      <c r="AJ35" s="43"/>
      <c r="AK35" s="219">
        <v>0</v>
      </c>
      <c r="AL35" s="218"/>
      <c r="AM35" s="218"/>
      <c r="AN35" s="218"/>
      <c r="AO35" s="218"/>
      <c r="AP35" s="43"/>
      <c r="AQ35" s="47"/>
    </row>
    <row r="36" spans="2:43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" customHeight="1">
      <c r="B37" s="37"/>
      <c r="C37" s="48"/>
      <c r="D37" s="49" t="s">
        <v>53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54</v>
      </c>
      <c r="U37" s="50"/>
      <c r="V37" s="50"/>
      <c r="W37" s="50"/>
      <c r="X37" s="246" t="s">
        <v>55</v>
      </c>
      <c r="Y37" s="221"/>
      <c r="Z37" s="221"/>
      <c r="AA37" s="221"/>
      <c r="AB37" s="221"/>
      <c r="AC37" s="50"/>
      <c r="AD37" s="50"/>
      <c r="AE37" s="50"/>
      <c r="AF37" s="50"/>
      <c r="AG37" s="50"/>
      <c r="AH37" s="50"/>
      <c r="AI37" s="50"/>
      <c r="AJ37" s="50"/>
      <c r="AK37" s="220">
        <f>SUM(AK29:AK35)</f>
        <v>0</v>
      </c>
      <c r="AL37" s="221"/>
      <c r="AM37" s="221"/>
      <c r="AN37" s="221"/>
      <c r="AO37" s="222"/>
      <c r="AP37" s="48"/>
      <c r="AQ37" s="39"/>
    </row>
    <row r="38" spans="2:43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3.5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5"/>
    </row>
    <row r="40" spans="2:43" ht="13.5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5"/>
    </row>
    <row r="41" spans="2:43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</row>
    <row r="42" spans="2:43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2:43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</row>
    <row r="44" spans="2:43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</row>
    <row r="45" spans="2:43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</row>
    <row r="46" spans="2:43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5"/>
    </row>
    <row r="47" spans="2:43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5"/>
    </row>
    <row r="48" spans="2:43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5"/>
    </row>
    <row r="49" spans="2:43" s="1" customFormat="1" ht="15">
      <c r="B49" s="37"/>
      <c r="C49" s="38"/>
      <c r="D49" s="52" t="s">
        <v>56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57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4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5"/>
    </row>
    <row r="51" spans="2:43" ht="13.5">
      <c r="B51" s="24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5"/>
    </row>
    <row r="52" spans="2:43" ht="13.5">
      <c r="B52" s="24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5"/>
    </row>
    <row r="53" spans="2:43" ht="13.5">
      <c r="B53" s="24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5"/>
    </row>
    <row r="54" spans="2:43" ht="13.5">
      <c r="B54" s="24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5"/>
    </row>
    <row r="55" spans="2:43" ht="13.5">
      <c r="B55" s="24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5"/>
    </row>
    <row r="56" spans="2:43" ht="13.5">
      <c r="B56" s="24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5"/>
    </row>
    <row r="57" spans="2:43" ht="13.5">
      <c r="B57" s="24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5"/>
    </row>
    <row r="58" spans="2:43" s="1" customFormat="1" ht="15">
      <c r="B58" s="37"/>
      <c r="C58" s="38"/>
      <c r="D58" s="57" t="s">
        <v>58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59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58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59</v>
      </c>
      <c r="AN58" s="58"/>
      <c r="AO58" s="60"/>
      <c r="AP58" s="38"/>
      <c r="AQ58" s="39"/>
    </row>
    <row r="59" spans="2:43" ht="13.5">
      <c r="B59" s="2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5"/>
    </row>
    <row r="60" spans="2:43" s="1" customFormat="1" ht="15">
      <c r="B60" s="37"/>
      <c r="C60" s="38"/>
      <c r="D60" s="52" t="s">
        <v>60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61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4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5"/>
    </row>
    <row r="62" spans="2:43" ht="13.5">
      <c r="B62" s="24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5"/>
    </row>
    <row r="63" spans="2:43" ht="13.5">
      <c r="B63" s="24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5"/>
    </row>
    <row r="64" spans="2:43" ht="13.5">
      <c r="B64" s="24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5"/>
    </row>
    <row r="65" spans="2:43" ht="13.5">
      <c r="B65" s="24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5"/>
    </row>
    <row r="66" spans="2:43" ht="13.5">
      <c r="B66" s="24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5"/>
    </row>
    <row r="67" spans="2:43" ht="13.5">
      <c r="B67" s="24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5"/>
    </row>
    <row r="68" spans="2:43" ht="13.5">
      <c r="B68" s="24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5"/>
    </row>
    <row r="69" spans="2:43" s="1" customFormat="1" ht="15">
      <c r="B69" s="37"/>
      <c r="C69" s="38"/>
      <c r="D69" s="57" t="s">
        <v>58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59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58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59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" customHeight="1">
      <c r="B76" s="37"/>
      <c r="C76" s="204" t="s">
        <v>62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FASTER1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39" t="str">
        <f>K6</f>
        <v>Dostavba datového centra firmy FASTER CZ</v>
      </c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5">
      <c r="B80" s="37"/>
      <c r="C80" s="32" t="s">
        <v>25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 xml:space="preserve"> 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27</v>
      </c>
      <c r="AJ80" s="38"/>
      <c r="AK80" s="38"/>
      <c r="AL80" s="38"/>
      <c r="AM80" s="75" t="str">
        <f>IF(AN8="","",AN8)</f>
        <v>3.6.2017</v>
      </c>
      <c r="AN80" s="38"/>
      <c r="AO80" s="38"/>
      <c r="AP80" s="38"/>
      <c r="AQ80" s="39"/>
    </row>
    <row r="81" spans="2:43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5">
      <c r="B82" s="37"/>
      <c r="C82" s="32" t="s">
        <v>31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FASTER CZ SPOL.S.R.O.Jarní 44g,Brno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37</v>
      </c>
      <c r="AJ82" s="38"/>
      <c r="AK82" s="38"/>
      <c r="AL82" s="38"/>
      <c r="AM82" s="241" t="str">
        <f>IF(E17="","",E17)</f>
        <v>ing.arch.M.Starycha</v>
      </c>
      <c r="AN82" s="241"/>
      <c r="AO82" s="241"/>
      <c r="AP82" s="241"/>
      <c r="AQ82" s="39"/>
      <c r="AS82" s="242" t="s">
        <v>63</v>
      </c>
      <c r="AT82" s="243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2:56" s="1" customFormat="1" ht="15">
      <c r="B83" s="37"/>
      <c r="C83" s="32" t="s">
        <v>35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40</v>
      </c>
      <c r="AJ83" s="38"/>
      <c r="AK83" s="38"/>
      <c r="AL83" s="38"/>
      <c r="AM83" s="241" t="str">
        <f>IF(E20="","",E20)</f>
        <v>ing.Ševelová</v>
      </c>
      <c r="AN83" s="241"/>
      <c r="AO83" s="241"/>
      <c r="AP83" s="241"/>
      <c r="AQ83" s="39"/>
      <c r="AS83" s="244"/>
      <c r="AT83" s="245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2:56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44"/>
      <c r="AT84" s="245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2:56" s="1" customFormat="1" ht="29.25" customHeight="1">
      <c r="B85" s="37"/>
      <c r="C85" s="227" t="s">
        <v>64</v>
      </c>
      <c r="D85" s="228"/>
      <c r="E85" s="228"/>
      <c r="F85" s="228"/>
      <c r="G85" s="228"/>
      <c r="H85" s="77"/>
      <c r="I85" s="229" t="s">
        <v>65</v>
      </c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9" t="s">
        <v>66</v>
      </c>
      <c r="AH85" s="228"/>
      <c r="AI85" s="228"/>
      <c r="AJ85" s="228"/>
      <c r="AK85" s="228"/>
      <c r="AL85" s="228"/>
      <c r="AM85" s="228"/>
      <c r="AN85" s="229" t="s">
        <v>67</v>
      </c>
      <c r="AO85" s="228"/>
      <c r="AP85" s="230"/>
      <c r="AQ85" s="39"/>
      <c r="AS85" s="78" t="s">
        <v>68</v>
      </c>
      <c r="AT85" s="79" t="s">
        <v>69</v>
      </c>
      <c r="AU85" s="79" t="s">
        <v>70</v>
      </c>
      <c r="AV85" s="79" t="s">
        <v>71</v>
      </c>
      <c r="AW85" s="79" t="s">
        <v>72</v>
      </c>
      <c r="AX85" s="79" t="s">
        <v>73</v>
      </c>
      <c r="AY85" s="79" t="s">
        <v>74</v>
      </c>
      <c r="AZ85" s="79" t="s">
        <v>75</v>
      </c>
      <c r="BA85" s="79" t="s">
        <v>76</v>
      </c>
      <c r="BB85" s="79" t="s">
        <v>77</v>
      </c>
      <c r="BC85" s="79" t="s">
        <v>78</v>
      </c>
      <c r="BD85" s="80" t="s">
        <v>79</v>
      </c>
    </row>
    <row r="86" spans="2:56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5" customHeight="1">
      <c r="B87" s="70"/>
      <c r="C87" s="82" t="s">
        <v>80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34">
        <f>ROUND(AG88,2)</f>
        <v>0</v>
      </c>
      <c r="AH87" s="234"/>
      <c r="AI87" s="234"/>
      <c r="AJ87" s="234"/>
      <c r="AK87" s="234"/>
      <c r="AL87" s="234"/>
      <c r="AM87" s="234"/>
      <c r="AN87" s="235">
        <f>SUM(AG87,AT87)</f>
        <v>0</v>
      </c>
      <c r="AO87" s="235"/>
      <c r="AP87" s="235"/>
      <c r="AQ87" s="73"/>
      <c r="AS87" s="84">
        <f>ROUND(AS88,2)</f>
        <v>0</v>
      </c>
      <c r="AT87" s="85">
        <f>ROUND(SUM(AV87:AW87),2)</f>
        <v>0</v>
      </c>
      <c r="AU87" s="86">
        <f>ROUND(AU88,5)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ROUND(AZ88,2)</f>
        <v>0</v>
      </c>
      <c r="BA87" s="85">
        <f>ROUND(BA88,2)</f>
        <v>0</v>
      </c>
      <c r="BB87" s="85">
        <f>ROUND(BB88,2)</f>
        <v>0</v>
      </c>
      <c r="BC87" s="85">
        <f>ROUND(BC88,2)</f>
        <v>0</v>
      </c>
      <c r="BD87" s="87">
        <f>ROUND(BD88,2)</f>
        <v>0</v>
      </c>
      <c r="BS87" s="88" t="s">
        <v>81</v>
      </c>
      <c r="BT87" s="88" t="s">
        <v>82</v>
      </c>
      <c r="BV87" s="88" t="s">
        <v>83</v>
      </c>
      <c r="BW87" s="88" t="s">
        <v>84</v>
      </c>
      <c r="BX87" s="88" t="s">
        <v>85</v>
      </c>
    </row>
    <row r="88" spans="1:76" s="5" customFormat="1" ht="37.5" customHeight="1">
      <c r="A88" s="89" t="s">
        <v>86</v>
      </c>
      <c r="B88" s="90"/>
      <c r="C88" s="91"/>
      <c r="D88" s="233" t="s">
        <v>17</v>
      </c>
      <c r="E88" s="233"/>
      <c r="F88" s="233"/>
      <c r="G88" s="233"/>
      <c r="H88" s="233"/>
      <c r="I88" s="92"/>
      <c r="J88" s="233" t="s">
        <v>20</v>
      </c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1">
        <f>'FASTER1 - Dostavba datové...'!M29</f>
        <v>0</v>
      </c>
      <c r="AH88" s="232"/>
      <c r="AI88" s="232"/>
      <c r="AJ88" s="232"/>
      <c r="AK88" s="232"/>
      <c r="AL88" s="232"/>
      <c r="AM88" s="232"/>
      <c r="AN88" s="231">
        <f>SUM(AG88,AT88)</f>
        <v>0</v>
      </c>
      <c r="AO88" s="232"/>
      <c r="AP88" s="232"/>
      <c r="AQ88" s="93"/>
      <c r="AS88" s="94">
        <f>'FASTER1 - Dostavba datové...'!M27</f>
        <v>0</v>
      </c>
      <c r="AT88" s="95">
        <f>ROUND(SUM(AV88:AW88),2)</f>
        <v>0</v>
      </c>
      <c r="AU88" s="96">
        <f>'FASTER1 - Dostavba datové...'!W141</f>
        <v>0</v>
      </c>
      <c r="AV88" s="95">
        <f>'FASTER1 - Dostavba datové...'!M31</f>
        <v>0</v>
      </c>
      <c r="AW88" s="95">
        <f>'FASTER1 - Dostavba datové...'!M32</f>
        <v>0</v>
      </c>
      <c r="AX88" s="95">
        <f>'FASTER1 - Dostavba datové...'!M33</f>
        <v>0</v>
      </c>
      <c r="AY88" s="95">
        <f>'FASTER1 - Dostavba datové...'!M34</f>
        <v>0</v>
      </c>
      <c r="AZ88" s="95">
        <f>'FASTER1 - Dostavba datové...'!H31</f>
        <v>0</v>
      </c>
      <c r="BA88" s="95">
        <f>'FASTER1 - Dostavba datové...'!H32</f>
        <v>0</v>
      </c>
      <c r="BB88" s="95">
        <f>'FASTER1 - Dostavba datové...'!H33</f>
        <v>0</v>
      </c>
      <c r="BC88" s="95">
        <f>'FASTER1 - Dostavba datové...'!H34</f>
        <v>0</v>
      </c>
      <c r="BD88" s="97">
        <f>'FASTER1 - Dostavba datové...'!H35</f>
        <v>0</v>
      </c>
      <c r="BT88" s="98" t="s">
        <v>24</v>
      </c>
      <c r="BU88" s="98" t="s">
        <v>87</v>
      </c>
      <c r="BV88" s="98" t="s">
        <v>83</v>
      </c>
      <c r="BW88" s="98" t="s">
        <v>84</v>
      </c>
      <c r="BX88" s="98" t="s">
        <v>85</v>
      </c>
    </row>
    <row r="89" spans="2:43" ht="13.5">
      <c r="B89" s="24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5"/>
    </row>
    <row r="90" spans="2:48" s="1" customFormat="1" ht="30" customHeight="1">
      <c r="B90" s="37"/>
      <c r="C90" s="82" t="s">
        <v>88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35">
        <f>ROUND(SUM(AG91:AG94),2)</f>
        <v>0</v>
      </c>
      <c r="AH90" s="235"/>
      <c r="AI90" s="235"/>
      <c r="AJ90" s="235"/>
      <c r="AK90" s="235"/>
      <c r="AL90" s="235"/>
      <c r="AM90" s="235"/>
      <c r="AN90" s="235">
        <f>ROUND(SUM(AN91:AN94),2)</f>
        <v>0</v>
      </c>
      <c r="AO90" s="235"/>
      <c r="AP90" s="235"/>
      <c r="AQ90" s="39"/>
      <c r="AS90" s="78" t="s">
        <v>89</v>
      </c>
      <c r="AT90" s="79" t="s">
        <v>90</v>
      </c>
      <c r="AU90" s="79" t="s">
        <v>46</v>
      </c>
      <c r="AV90" s="80" t="s">
        <v>69</v>
      </c>
    </row>
    <row r="91" spans="2:89" s="1" customFormat="1" ht="19.9" customHeight="1">
      <c r="B91" s="37"/>
      <c r="C91" s="38"/>
      <c r="D91" s="99" t="s">
        <v>91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25">
        <f>ROUND(AG87*AS91,2)</f>
        <v>0</v>
      </c>
      <c r="AH91" s="226"/>
      <c r="AI91" s="226"/>
      <c r="AJ91" s="226"/>
      <c r="AK91" s="226"/>
      <c r="AL91" s="226"/>
      <c r="AM91" s="226"/>
      <c r="AN91" s="226">
        <f>ROUND(AG91+AV91,2)</f>
        <v>0</v>
      </c>
      <c r="AO91" s="226"/>
      <c r="AP91" s="226"/>
      <c r="AQ91" s="39"/>
      <c r="AS91" s="100">
        <v>0</v>
      </c>
      <c r="AT91" s="101" t="s">
        <v>92</v>
      </c>
      <c r="AU91" s="101" t="s">
        <v>47</v>
      </c>
      <c r="AV91" s="102">
        <f>ROUND(IF(AU91="základní",AG91*L31,IF(AU91="snížená",AG91*L32,0)),2)</f>
        <v>0</v>
      </c>
      <c r="BV91" s="20" t="s">
        <v>93</v>
      </c>
      <c r="BY91" s="103">
        <f>IF(AU91="základní",AV91,0)</f>
        <v>0</v>
      </c>
      <c r="BZ91" s="103">
        <f>IF(AU91="snížená",AV91,0)</f>
        <v>0</v>
      </c>
      <c r="CA91" s="103">
        <v>0</v>
      </c>
      <c r="CB91" s="103">
        <v>0</v>
      </c>
      <c r="CC91" s="103">
        <v>0</v>
      </c>
      <c r="CD91" s="103">
        <f>IF(AU91="základní",AG91,0)</f>
        <v>0</v>
      </c>
      <c r="CE91" s="103">
        <f>IF(AU91="snížená",AG91,0)</f>
        <v>0</v>
      </c>
      <c r="CF91" s="103">
        <f>IF(AU91="zákl. přenesená",AG91,0)</f>
        <v>0</v>
      </c>
      <c r="CG91" s="103">
        <f>IF(AU91="sníž. přenesená",AG91,0)</f>
        <v>0</v>
      </c>
      <c r="CH91" s="103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pans="2:89" s="1" customFormat="1" ht="19.9" customHeight="1">
      <c r="B92" s="37"/>
      <c r="C92" s="38"/>
      <c r="D92" s="223" t="s">
        <v>94</v>
      </c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38"/>
      <c r="AD92" s="38"/>
      <c r="AE92" s="38"/>
      <c r="AF92" s="38"/>
      <c r="AG92" s="225">
        <f>AG87*AS92</f>
        <v>0</v>
      </c>
      <c r="AH92" s="226"/>
      <c r="AI92" s="226"/>
      <c r="AJ92" s="226"/>
      <c r="AK92" s="226"/>
      <c r="AL92" s="226"/>
      <c r="AM92" s="226"/>
      <c r="AN92" s="226">
        <f>AG92+AV92</f>
        <v>0</v>
      </c>
      <c r="AO92" s="226"/>
      <c r="AP92" s="226"/>
      <c r="AQ92" s="39"/>
      <c r="AS92" s="104">
        <v>0</v>
      </c>
      <c r="AT92" s="105" t="s">
        <v>92</v>
      </c>
      <c r="AU92" s="105" t="s">
        <v>47</v>
      </c>
      <c r="AV92" s="106">
        <f>ROUND(IF(AU92="nulová",0,IF(OR(AU92="základní",AU92="zákl. přenesená"),AG92*L31,AG92*L32)),2)</f>
        <v>0</v>
      </c>
      <c r="BV92" s="20" t="s">
        <v>95</v>
      </c>
      <c r="BY92" s="103">
        <f>IF(AU92="základní",AV92,0)</f>
        <v>0</v>
      </c>
      <c r="BZ92" s="103">
        <f>IF(AU92="snížená",AV92,0)</f>
        <v>0</v>
      </c>
      <c r="CA92" s="103">
        <f>IF(AU92="zákl. přenesená",AV92,0)</f>
        <v>0</v>
      </c>
      <c r="CB92" s="103">
        <f>IF(AU92="sníž. přenesená",AV92,0)</f>
        <v>0</v>
      </c>
      <c r="CC92" s="103">
        <f>IF(AU92="nulová",AV92,0)</f>
        <v>0</v>
      </c>
      <c r="CD92" s="103">
        <f>IF(AU92="základní",AG92,0)</f>
        <v>0</v>
      </c>
      <c r="CE92" s="103">
        <f>IF(AU92="snížená",AG92,0)</f>
        <v>0</v>
      </c>
      <c r="CF92" s="103">
        <f>IF(AU92="zákl. přenesená",AG92,0)</f>
        <v>0</v>
      </c>
      <c r="CG92" s="103">
        <f>IF(AU92="sníž. přenesená",AG92,0)</f>
        <v>0</v>
      </c>
      <c r="CH92" s="103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/>
      </c>
    </row>
    <row r="93" spans="2:89" s="1" customFormat="1" ht="19.9" customHeight="1">
      <c r="B93" s="37"/>
      <c r="C93" s="38"/>
      <c r="D93" s="223" t="s">
        <v>94</v>
      </c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38"/>
      <c r="AD93" s="38"/>
      <c r="AE93" s="38"/>
      <c r="AF93" s="38"/>
      <c r="AG93" s="225">
        <f>AG87*AS93</f>
        <v>0</v>
      </c>
      <c r="AH93" s="226"/>
      <c r="AI93" s="226"/>
      <c r="AJ93" s="226"/>
      <c r="AK93" s="226"/>
      <c r="AL93" s="226"/>
      <c r="AM93" s="226"/>
      <c r="AN93" s="226">
        <f>AG93+AV93</f>
        <v>0</v>
      </c>
      <c r="AO93" s="226"/>
      <c r="AP93" s="226"/>
      <c r="AQ93" s="39"/>
      <c r="AS93" s="104">
        <v>0</v>
      </c>
      <c r="AT93" s="105" t="s">
        <v>92</v>
      </c>
      <c r="AU93" s="105" t="s">
        <v>47</v>
      </c>
      <c r="AV93" s="106">
        <f>ROUND(IF(AU93="nulová",0,IF(OR(AU93="základní",AU93="zákl. přenesená"),AG93*L31,AG93*L32)),2)</f>
        <v>0</v>
      </c>
      <c r="BV93" s="20" t="s">
        <v>95</v>
      </c>
      <c r="BY93" s="103">
        <f>IF(AU93="základní",AV93,0)</f>
        <v>0</v>
      </c>
      <c r="BZ93" s="103">
        <f>IF(AU93="snížená",AV93,0)</f>
        <v>0</v>
      </c>
      <c r="CA93" s="103">
        <f>IF(AU93="zákl. přenesená",AV93,0)</f>
        <v>0</v>
      </c>
      <c r="CB93" s="103">
        <f>IF(AU93="sníž. přenesená",AV93,0)</f>
        <v>0</v>
      </c>
      <c r="CC93" s="103">
        <f>IF(AU93="nulová",AV93,0)</f>
        <v>0</v>
      </c>
      <c r="CD93" s="103">
        <f>IF(AU93="základní",AG93,0)</f>
        <v>0</v>
      </c>
      <c r="CE93" s="103">
        <f>IF(AU93="snížená",AG93,0)</f>
        <v>0</v>
      </c>
      <c r="CF93" s="103">
        <f>IF(AU93="zákl. přenesená",AG93,0)</f>
        <v>0</v>
      </c>
      <c r="CG93" s="103">
        <f>IF(AU93="sníž. přenesená",AG93,0)</f>
        <v>0</v>
      </c>
      <c r="CH93" s="103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2:89" s="1" customFormat="1" ht="19.9" customHeight="1">
      <c r="B94" s="37"/>
      <c r="C94" s="38"/>
      <c r="D94" s="223" t="s">
        <v>94</v>
      </c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38"/>
      <c r="AD94" s="38"/>
      <c r="AE94" s="38"/>
      <c r="AF94" s="38"/>
      <c r="AG94" s="225">
        <f>AG87*AS94</f>
        <v>0</v>
      </c>
      <c r="AH94" s="226"/>
      <c r="AI94" s="226"/>
      <c r="AJ94" s="226"/>
      <c r="AK94" s="226"/>
      <c r="AL94" s="226"/>
      <c r="AM94" s="226"/>
      <c r="AN94" s="226">
        <f>AG94+AV94</f>
        <v>0</v>
      </c>
      <c r="AO94" s="226"/>
      <c r="AP94" s="226"/>
      <c r="AQ94" s="39"/>
      <c r="AS94" s="107">
        <v>0</v>
      </c>
      <c r="AT94" s="108" t="s">
        <v>92</v>
      </c>
      <c r="AU94" s="108" t="s">
        <v>47</v>
      </c>
      <c r="AV94" s="109">
        <f>ROUND(IF(AU94="nulová",0,IF(OR(AU94="základní",AU94="zákl. přenesená"),AG94*L31,AG94*L32)),2)</f>
        <v>0</v>
      </c>
      <c r="BV94" s="20" t="s">
        <v>95</v>
      </c>
      <c r="BY94" s="103">
        <f>IF(AU94="základní",AV94,0)</f>
        <v>0</v>
      </c>
      <c r="BZ94" s="103">
        <f>IF(AU94="snížená",AV94,0)</f>
        <v>0</v>
      </c>
      <c r="CA94" s="103">
        <f>IF(AU94="zákl. přenesená",AV94,0)</f>
        <v>0</v>
      </c>
      <c r="CB94" s="103">
        <f>IF(AU94="sníž. přenesená",AV94,0)</f>
        <v>0</v>
      </c>
      <c r="CC94" s="103">
        <f>IF(AU94="nulová",AV94,0)</f>
        <v>0</v>
      </c>
      <c r="CD94" s="103">
        <f>IF(AU94="základní",AG94,0)</f>
        <v>0</v>
      </c>
      <c r="CE94" s="103">
        <f>IF(AU94="snížená",AG94,0)</f>
        <v>0</v>
      </c>
      <c r="CF94" s="103">
        <f>IF(AU94="zákl. přenesená",AG94,0)</f>
        <v>0</v>
      </c>
      <c r="CG94" s="103">
        <f>IF(AU94="sníž. přenesená",AG94,0)</f>
        <v>0</v>
      </c>
      <c r="CH94" s="103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2:43" s="1" customFormat="1" ht="10.9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2:43" s="1" customFormat="1" ht="30" customHeight="1">
      <c r="B96" s="37"/>
      <c r="C96" s="110" t="s">
        <v>96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236">
        <f>ROUND(AG87+AG90,2)</f>
        <v>0</v>
      </c>
      <c r="AH96" s="236"/>
      <c r="AI96" s="236"/>
      <c r="AJ96" s="236"/>
      <c r="AK96" s="236"/>
      <c r="AL96" s="236"/>
      <c r="AM96" s="236"/>
      <c r="AN96" s="236">
        <f>AN87+AN90</f>
        <v>0</v>
      </c>
      <c r="AO96" s="236"/>
      <c r="AP96" s="236"/>
      <c r="AQ96" s="39"/>
    </row>
    <row r="97" spans="2:43" s="1" customFormat="1" ht="6.95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FASTER1 - Dostavba datové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57"/>
  <sheetViews>
    <sheetView showGridLines="0" tabSelected="1" workbookViewId="0" topLeftCell="A1">
      <pane ySplit="1" topLeftCell="A631" activePane="bottomLeft" state="frozen"/>
      <selection pane="bottomLeft" activeCell="AH640" sqref="AH64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2"/>
      <c r="B1" s="14"/>
      <c r="C1" s="14"/>
      <c r="D1" s="15" t="s">
        <v>1</v>
      </c>
      <c r="E1" s="14"/>
      <c r="F1" s="16" t="s">
        <v>97</v>
      </c>
      <c r="G1" s="16"/>
      <c r="H1" s="304" t="s">
        <v>98</v>
      </c>
      <c r="I1" s="304"/>
      <c r="J1" s="304"/>
      <c r="K1" s="304"/>
      <c r="L1" s="16" t="s">
        <v>99</v>
      </c>
      <c r="M1" s="14"/>
      <c r="N1" s="14"/>
      <c r="O1" s="15" t="s">
        <v>100</v>
      </c>
      <c r="P1" s="14"/>
      <c r="Q1" s="14"/>
      <c r="R1" s="14"/>
      <c r="S1" s="16" t="s">
        <v>101</v>
      </c>
      <c r="T1" s="16"/>
      <c r="U1" s="112"/>
      <c r="V1" s="112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237" t="s">
        <v>8</v>
      </c>
      <c r="T2" s="238"/>
      <c r="U2" s="238"/>
      <c r="V2" s="238"/>
      <c r="W2" s="238"/>
      <c r="X2" s="238"/>
      <c r="Y2" s="238"/>
      <c r="Z2" s="238"/>
      <c r="AA2" s="238"/>
      <c r="AB2" s="238"/>
      <c r="AC2" s="238"/>
      <c r="AT2" s="20" t="s">
        <v>84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102</v>
      </c>
    </row>
    <row r="4" spans="2:46" ht="36.95" customHeight="1">
      <c r="B4" s="24"/>
      <c r="C4" s="204" t="s">
        <v>103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5"/>
      <c r="T4" s="26" t="s">
        <v>13</v>
      </c>
      <c r="AT4" s="20" t="s">
        <v>6</v>
      </c>
    </row>
    <row r="5" spans="2:18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2:18" s="1" customFormat="1" ht="32.85" customHeight="1">
      <c r="B6" s="37"/>
      <c r="C6" s="38"/>
      <c r="D6" s="31" t="s">
        <v>19</v>
      </c>
      <c r="E6" s="38"/>
      <c r="F6" s="210" t="s">
        <v>20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38"/>
      <c r="R6" s="39"/>
    </row>
    <row r="7" spans="2:18" s="1" customFormat="1" ht="14.45" customHeight="1">
      <c r="B7" s="37"/>
      <c r="C7" s="38"/>
      <c r="D7" s="32" t="s">
        <v>22</v>
      </c>
      <c r="E7" s="38"/>
      <c r="F7" s="30" t="s">
        <v>5</v>
      </c>
      <c r="G7" s="38"/>
      <c r="H7" s="38"/>
      <c r="I7" s="38"/>
      <c r="J7" s="38"/>
      <c r="K7" s="38"/>
      <c r="L7" s="38"/>
      <c r="M7" s="32" t="s">
        <v>23</v>
      </c>
      <c r="N7" s="38"/>
      <c r="O7" s="30" t="s">
        <v>5</v>
      </c>
      <c r="P7" s="38"/>
      <c r="Q7" s="38"/>
      <c r="R7" s="39"/>
    </row>
    <row r="8" spans="2:18" s="1" customFormat="1" ht="14.45" customHeight="1">
      <c r="B8" s="37"/>
      <c r="C8" s="38"/>
      <c r="D8" s="32" t="s">
        <v>25</v>
      </c>
      <c r="E8" s="38"/>
      <c r="F8" s="30" t="s">
        <v>26</v>
      </c>
      <c r="G8" s="38"/>
      <c r="H8" s="38"/>
      <c r="I8" s="38"/>
      <c r="J8" s="38"/>
      <c r="K8" s="38"/>
      <c r="L8" s="38"/>
      <c r="M8" s="32" t="s">
        <v>27</v>
      </c>
      <c r="N8" s="38"/>
      <c r="O8" s="256" t="str">
        <f>'Rekapitulace stavby'!AN8</f>
        <v>3.6.2017</v>
      </c>
      <c r="P8" s="257"/>
      <c r="Q8" s="38"/>
      <c r="R8" s="39"/>
    </row>
    <row r="9" spans="2:18" s="1" customFormat="1" ht="10.9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2:18" s="1" customFormat="1" ht="14.45" customHeight="1">
      <c r="B10" s="37"/>
      <c r="C10" s="38"/>
      <c r="D10" s="32" t="s">
        <v>31</v>
      </c>
      <c r="E10" s="38"/>
      <c r="F10" s="38"/>
      <c r="G10" s="38"/>
      <c r="H10" s="38"/>
      <c r="I10" s="38"/>
      <c r="J10" s="38"/>
      <c r="K10" s="38"/>
      <c r="L10" s="38"/>
      <c r="M10" s="32" t="s">
        <v>32</v>
      </c>
      <c r="N10" s="38"/>
      <c r="O10" s="208" t="s">
        <v>5</v>
      </c>
      <c r="P10" s="208"/>
      <c r="Q10" s="38"/>
      <c r="R10" s="39"/>
    </row>
    <row r="11" spans="2:18" s="1" customFormat="1" ht="18" customHeight="1">
      <c r="B11" s="37"/>
      <c r="C11" s="38"/>
      <c r="D11" s="38"/>
      <c r="E11" s="30" t="s">
        <v>33</v>
      </c>
      <c r="F11" s="38"/>
      <c r="G11" s="38"/>
      <c r="H11" s="38"/>
      <c r="I11" s="38"/>
      <c r="J11" s="38"/>
      <c r="K11" s="38"/>
      <c r="L11" s="38"/>
      <c r="M11" s="32" t="s">
        <v>34</v>
      </c>
      <c r="N11" s="38"/>
      <c r="O11" s="208" t="s">
        <v>5</v>
      </c>
      <c r="P11" s="208"/>
      <c r="Q11" s="38"/>
      <c r="R11" s="39"/>
    </row>
    <row r="12" spans="2:18" s="1" customFormat="1" ht="6.95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2:18" s="1" customFormat="1" ht="14.45" customHeight="1">
      <c r="B13" s="37"/>
      <c r="C13" s="38"/>
      <c r="D13" s="32" t="s">
        <v>35</v>
      </c>
      <c r="E13" s="38"/>
      <c r="F13" s="38"/>
      <c r="G13" s="38"/>
      <c r="H13" s="38"/>
      <c r="I13" s="38"/>
      <c r="J13" s="38"/>
      <c r="K13" s="38"/>
      <c r="L13" s="38"/>
      <c r="M13" s="32" t="s">
        <v>32</v>
      </c>
      <c r="N13" s="38"/>
      <c r="O13" s="258" t="str">
        <f>IF('Rekapitulace stavby'!AN13="","",'Rekapitulace stavby'!AN13)</f>
        <v>Vyplň údaj</v>
      </c>
      <c r="P13" s="208"/>
      <c r="Q13" s="38"/>
      <c r="R13" s="39"/>
    </row>
    <row r="14" spans="2:18" s="1" customFormat="1" ht="18" customHeight="1">
      <c r="B14" s="37"/>
      <c r="C14" s="38"/>
      <c r="D14" s="38"/>
      <c r="E14" s="258" t="str">
        <f>IF('Rekapitulace stavby'!E14="","",'Rekapitulace stavby'!E14)</f>
        <v>Vyplň údaj</v>
      </c>
      <c r="F14" s="259"/>
      <c r="G14" s="259"/>
      <c r="H14" s="259"/>
      <c r="I14" s="259"/>
      <c r="J14" s="259"/>
      <c r="K14" s="259"/>
      <c r="L14" s="259"/>
      <c r="M14" s="32" t="s">
        <v>34</v>
      </c>
      <c r="N14" s="38"/>
      <c r="O14" s="258" t="str">
        <f>IF('Rekapitulace stavby'!AN14="","",'Rekapitulace stavby'!AN14)</f>
        <v>Vyplň údaj</v>
      </c>
      <c r="P14" s="208"/>
      <c r="Q14" s="38"/>
      <c r="R14" s="39"/>
    </row>
    <row r="15" spans="2:18" s="1" customFormat="1" ht="6.95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2:18" s="1" customFormat="1" ht="14.45" customHeight="1">
      <c r="B16" s="37"/>
      <c r="C16" s="38"/>
      <c r="D16" s="32" t="s">
        <v>37</v>
      </c>
      <c r="E16" s="38"/>
      <c r="F16" s="38"/>
      <c r="G16" s="38"/>
      <c r="H16" s="38"/>
      <c r="I16" s="38"/>
      <c r="J16" s="38"/>
      <c r="K16" s="38"/>
      <c r="L16" s="38"/>
      <c r="M16" s="32" t="s">
        <v>32</v>
      </c>
      <c r="N16" s="38"/>
      <c r="O16" s="208" t="s">
        <v>5</v>
      </c>
      <c r="P16" s="208"/>
      <c r="Q16" s="38"/>
      <c r="R16" s="39"/>
    </row>
    <row r="17" spans="2:18" s="1" customFormat="1" ht="18" customHeight="1">
      <c r="B17" s="37"/>
      <c r="C17" s="38"/>
      <c r="D17" s="38"/>
      <c r="E17" s="30" t="s">
        <v>38</v>
      </c>
      <c r="F17" s="38"/>
      <c r="G17" s="38"/>
      <c r="H17" s="38"/>
      <c r="I17" s="38"/>
      <c r="J17" s="38"/>
      <c r="K17" s="38"/>
      <c r="L17" s="38"/>
      <c r="M17" s="32" t="s">
        <v>34</v>
      </c>
      <c r="N17" s="38"/>
      <c r="O17" s="208" t="s">
        <v>5</v>
      </c>
      <c r="P17" s="208"/>
      <c r="Q17" s="38"/>
      <c r="R17" s="39"/>
    </row>
    <row r="18" spans="2:18" s="1" customFormat="1" ht="6.95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5" customHeight="1">
      <c r="B19" s="37"/>
      <c r="C19" s="38"/>
      <c r="D19" s="32" t="s">
        <v>40</v>
      </c>
      <c r="E19" s="38"/>
      <c r="F19" s="38"/>
      <c r="G19" s="38"/>
      <c r="H19" s="38"/>
      <c r="I19" s="38"/>
      <c r="J19" s="38"/>
      <c r="K19" s="38"/>
      <c r="L19" s="38"/>
      <c r="M19" s="32" t="s">
        <v>32</v>
      </c>
      <c r="N19" s="38"/>
      <c r="O19" s="208" t="s">
        <v>5</v>
      </c>
      <c r="P19" s="208"/>
      <c r="Q19" s="38"/>
      <c r="R19" s="39"/>
    </row>
    <row r="20" spans="2:18" s="1" customFormat="1" ht="18" customHeight="1">
      <c r="B20" s="37"/>
      <c r="C20" s="38"/>
      <c r="D20" s="38"/>
      <c r="E20" s="30" t="s">
        <v>41</v>
      </c>
      <c r="F20" s="38"/>
      <c r="G20" s="38"/>
      <c r="H20" s="38"/>
      <c r="I20" s="38"/>
      <c r="J20" s="38"/>
      <c r="K20" s="38"/>
      <c r="L20" s="38"/>
      <c r="M20" s="32" t="s">
        <v>34</v>
      </c>
      <c r="N20" s="38"/>
      <c r="O20" s="208" t="s">
        <v>5</v>
      </c>
      <c r="P20" s="208"/>
      <c r="Q20" s="38"/>
      <c r="R20" s="39"/>
    </row>
    <row r="21" spans="2:18" s="1" customFormat="1" ht="6.95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5" customHeight="1">
      <c r="B22" s="37"/>
      <c r="C22" s="38"/>
      <c r="D22" s="32" t="s">
        <v>42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22.5" customHeight="1">
      <c r="B23" s="37"/>
      <c r="C23" s="38"/>
      <c r="D23" s="38"/>
      <c r="E23" s="213" t="s">
        <v>5</v>
      </c>
      <c r="F23" s="213"/>
      <c r="G23" s="213"/>
      <c r="H23" s="213"/>
      <c r="I23" s="213"/>
      <c r="J23" s="213"/>
      <c r="K23" s="213"/>
      <c r="L23" s="213"/>
      <c r="M23" s="38"/>
      <c r="N23" s="38"/>
      <c r="O23" s="38"/>
      <c r="P23" s="38"/>
      <c r="Q23" s="38"/>
      <c r="R23" s="39"/>
    </row>
    <row r="24" spans="2:18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5" customHeight="1">
      <c r="B26" s="37"/>
      <c r="C26" s="38"/>
      <c r="D26" s="113" t="s">
        <v>104</v>
      </c>
      <c r="E26" s="38"/>
      <c r="F26" s="38"/>
      <c r="G26" s="38"/>
      <c r="H26" s="38"/>
      <c r="I26" s="38"/>
      <c r="J26" s="38"/>
      <c r="K26" s="38"/>
      <c r="L26" s="38"/>
      <c r="M26" s="214">
        <f>N87</f>
        <v>0</v>
      </c>
      <c r="N26" s="214"/>
      <c r="O26" s="214"/>
      <c r="P26" s="214"/>
      <c r="Q26" s="38"/>
      <c r="R26" s="39"/>
    </row>
    <row r="27" spans="2:18" s="1" customFormat="1" ht="14.45" customHeight="1">
      <c r="B27" s="37"/>
      <c r="C27" s="38"/>
      <c r="D27" s="36" t="s">
        <v>91</v>
      </c>
      <c r="E27" s="38"/>
      <c r="F27" s="38"/>
      <c r="G27" s="38"/>
      <c r="H27" s="38"/>
      <c r="I27" s="38"/>
      <c r="J27" s="38"/>
      <c r="K27" s="38"/>
      <c r="L27" s="38"/>
      <c r="M27" s="214">
        <f>N117</f>
        <v>0</v>
      </c>
      <c r="N27" s="214"/>
      <c r="O27" s="214"/>
      <c r="P27" s="214"/>
      <c r="Q27" s="38"/>
      <c r="R27" s="39"/>
    </row>
    <row r="28" spans="2:18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4" t="s">
        <v>45</v>
      </c>
      <c r="E29" s="38"/>
      <c r="F29" s="38"/>
      <c r="G29" s="38"/>
      <c r="H29" s="38"/>
      <c r="I29" s="38"/>
      <c r="J29" s="38"/>
      <c r="K29" s="38"/>
      <c r="L29" s="38"/>
      <c r="M29" s="260">
        <f>ROUND(M26+M27,2)</f>
        <v>0</v>
      </c>
      <c r="N29" s="255"/>
      <c r="O29" s="255"/>
      <c r="P29" s="255"/>
      <c r="Q29" s="38"/>
      <c r="R29" s="39"/>
    </row>
    <row r="30" spans="2:18" s="1" customFormat="1" ht="6.95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5" customHeight="1">
      <c r="B31" s="37"/>
      <c r="C31" s="38"/>
      <c r="D31" s="44" t="s">
        <v>46</v>
      </c>
      <c r="E31" s="44" t="s">
        <v>47</v>
      </c>
      <c r="F31" s="45">
        <v>0.21</v>
      </c>
      <c r="G31" s="115" t="s">
        <v>48</v>
      </c>
      <c r="H31" s="261">
        <f>ROUND((((SUM(BE117:BE124)+SUM(BE141:BE750))+SUM(BE752:BE756))),2)</f>
        <v>0</v>
      </c>
      <c r="I31" s="255"/>
      <c r="J31" s="255"/>
      <c r="K31" s="38"/>
      <c r="L31" s="38"/>
      <c r="M31" s="261">
        <f>ROUND(((ROUND((SUM(BE117:BE124)+SUM(BE141:BE750)),2)*F31)+SUM(BE752:BE756)*F31),2)</f>
        <v>0</v>
      </c>
      <c r="N31" s="255"/>
      <c r="O31" s="255"/>
      <c r="P31" s="255"/>
      <c r="Q31" s="38"/>
      <c r="R31" s="39"/>
    </row>
    <row r="32" spans="2:18" s="1" customFormat="1" ht="14.45" customHeight="1">
      <c r="B32" s="37"/>
      <c r="C32" s="38"/>
      <c r="D32" s="38"/>
      <c r="E32" s="44" t="s">
        <v>49</v>
      </c>
      <c r="F32" s="45">
        <v>0.15</v>
      </c>
      <c r="G32" s="115" t="s">
        <v>48</v>
      </c>
      <c r="H32" s="261">
        <f>ROUND((((SUM(BF117:BF124)+SUM(BF141:BF750))+SUM(BF752:BF756))),2)</f>
        <v>0</v>
      </c>
      <c r="I32" s="255"/>
      <c r="J32" s="255"/>
      <c r="K32" s="38"/>
      <c r="L32" s="38"/>
      <c r="M32" s="261">
        <f>ROUND(((ROUND((SUM(BF117:BF124)+SUM(BF141:BF750)),2)*F32)+SUM(BF752:BF756)*F32),2)</f>
        <v>0</v>
      </c>
      <c r="N32" s="255"/>
      <c r="O32" s="255"/>
      <c r="P32" s="255"/>
      <c r="Q32" s="38"/>
      <c r="R32" s="39"/>
    </row>
    <row r="33" spans="2:18" s="1" customFormat="1" ht="14.45" customHeight="1" hidden="1">
      <c r="B33" s="37"/>
      <c r="C33" s="38"/>
      <c r="D33" s="38"/>
      <c r="E33" s="44" t="s">
        <v>50</v>
      </c>
      <c r="F33" s="45">
        <v>0.21</v>
      </c>
      <c r="G33" s="115" t="s">
        <v>48</v>
      </c>
      <c r="H33" s="261">
        <f>ROUND((((SUM(BG117:BG124)+SUM(BG141:BG750))+SUM(BG752:BG756))),2)</f>
        <v>0</v>
      </c>
      <c r="I33" s="255"/>
      <c r="J33" s="255"/>
      <c r="K33" s="38"/>
      <c r="L33" s="38"/>
      <c r="M33" s="261">
        <v>0</v>
      </c>
      <c r="N33" s="255"/>
      <c r="O33" s="255"/>
      <c r="P33" s="255"/>
      <c r="Q33" s="38"/>
      <c r="R33" s="39"/>
    </row>
    <row r="34" spans="2:18" s="1" customFormat="1" ht="14.45" customHeight="1" hidden="1">
      <c r="B34" s="37"/>
      <c r="C34" s="38"/>
      <c r="D34" s="38"/>
      <c r="E34" s="44" t="s">
        <v>51</v>
      </c>
      <c r="F34" s="45">
        <v>0.15</v>
      </c>
      <c r="G34" s="115" t="s">
        <v>48</v>
      </c>
      <c r="H34" s="261">
        <f>ROUND((((SUM(BH117:BH124)+SUM(BH141:BH750))+SUM(BH752:BH756))),2)</f>
        <v>0</v>
      </c>
      <c r="I34" s="255"/>
      <c r="J34" s="255"/>
      <c r="K34" s="38"/>
      <c r="L34" s="38"/>
      <c r="M34" s="261">
        <v>0</v>
      </c>
      <c r="N34" s="255"/>
      <c r="O34" s="255"/>
      <c r="P34" s="255"/>
      <c r="Q34" s="38"/>
      <c r="R34" s="39"/>
    </row>
    <row r="35" spans="2:18" s="1" customFormat="1" ht="14.45" customHeight="1" hidden="1">
      <c r="B35" s="37"/>
      <c r="C35" s="38"/>
      <c r="D35" s="38"/>
      <c r="E35" s="44" t="s">
        <v>52</v>
      </c>
      <c r="F35" s="45">
        <v>0</v>
      </c>
      <c r="G35" s="115" t="s">
        <v>48</v>
      </c>
      <c r="H35" s="261">
        <f>ROUND((((SUM(BI117:BI124)+SUM(BI141:BI750))+SUM(BI752:BI756))),2)</f>
        <v>0</v>
      </c>
      <c r="I35" s="255"/>
      <c r="J35" s="255"/>
      <c r="K35" s="38"/>
      <c r="L35" s="38"/>
      <c r="M35" s="261">
        <v>0</v>
      </c>
      <c r="N35" s="255"/>
      <c r="O35" s="255"/>
      <c r="P35" s="255"/>
      <c r="Q35" s="38"/>
      <c r="R35" s="39"/>
    </row>
    <row r="36" spans="2:18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1"/>
      <c r="D37" s="116" t="s">
        <v>53</v>
      </c>
      <c r="E37" s="77"/>
      <c r="F37" s="77"/>
      <c r="G37" s="117" t="s">
        <v>54</v>
      </c>
      <c r="H37" s="118" t="s">
        <v>55</v>
      </c>
      <c r="I37" s="77"/>
      <c r="J37" s="77"/>
      <c r="K37" s="77"/>
      <c r="L37" s="262">
        <f>SUM(M29:M35)</f>
        <v>0</v>
      </c>
      <c r="M37" s="262"/>
      <c r="N37" s="262"/>
      <c r="O37" s="262"/>
      <c r="P37" s="263"/>
      <c r="Q37" s="111"/>
      <c r="R37" s="39"/>
    </row>
    <row r="38" spans="2:18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3.5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5"/>
    </row>
    <row r="41" spans="2:18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 ht="13.5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5">
      <c r="B50" s="37"/>
      <c r="C50" s="38"/>
      <c r="D50" s="52" t="s">
        <v>56</v>
      </c>
      <c r="E50" s="53"/>
      <c r="F50" s="53"/>
      <c r="G50" s="53"/>
      <c r="H50" s="54"/>
      <c r="I50" s="38"/>
      <c r="J50" s="52" t="s">
        <v>57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 ht="13.5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 ht="13.5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 ht="13.5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 ht="13.5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 ht="13.5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 ht="13.5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 ht="13.5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 ht="15">
      <c r="B59" s="37"/>
      <c r="C59" s="38"/>
      <c r="D59" s="57" t="s">
        <v>58</v>
      </c>
      <c r="E59" s="58"/>
      <c r="F59" s="58"/>
      <c r="G59" s="59" t="s">
        <v>59</v>
      </c>
      <c r="H59" s="60"/>
      <c r="I59" s="38"/>
      <c r="J59" s="57" t="s">
        <v>58</v>
      </c>
      <c r="K59" s="58"/>
      <c r="L59" s="58"/>
      <c r="M59" s="58"/>
      <c r="N59" s="59" t="s">
        <v>59</v>
      </c>
      <c r="O59" s="58"/>
      <c r="P59" s="60"/>
      <c r="Q59" s="38"/>
      <c r="R59" s="39"/>
    </row>
    <row r="60" spans="2:18" ht="13.5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5">
      <c r="B61" s="37"/>
      <c r="C61" s="38"/>
      <c r="D61" s="52" t="s">
        <v>60</v>
      </c>
      <c r="E61" s="53"/>
      <c r="F61" s="53"/>
      <c r="G61" s="53"/>
      <c r="H61" s="54"/>
      <c r="I61" s="38"/>
      <c r="J61" s="52" t="s">
        <v>61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 ht="13.5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 ht="13.5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18" ht="13.5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18" ht="13.5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18" ht="13.5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18" ht="13.5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18" ht="13.5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18" s="1" customFormat="1" ht="15">
      <c r="B70" s="37"/>
      <c r="C70" s="38"/>
      <c r="D70" s="57" t="s">
        <v>58</v>
      </c>
      <c r="E70" s="58"/>
      <c r="F70" s="58"/>
      <c r="G70" s="59" t="s">
        <v>59</v>
      </c>
      <c r="H70" s="60"/>
      <c r="I70" s="38"/>
      <c r="J70" s="57" t="s">
        <v>58</v>
      </c>
      <c r="K70" s="58"/>
      <c r="L70" s="58"/>
      <c r="M70" s="58"/>
      <c r="N70" s="59" t="s">
        <v>59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" customHeight="1">
      <c r="B76" s="37"/>
      <c r="C76" s="204" t="s">
        <v>105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6.95" customHeight="1">
      <c r="B78" s="37"/>
      <c r="C78" s="71" t="s">
        <v>19</v>
      </c>
      <c r="D78" s="38"/>
      <c r="E78" s="38"/>
      <c r="F78" s="239" t="str">
        <f>F6</f>
        <v>Dostavba datového centra firmy FASTER CZ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8"/>
      <c r="R78" s="39"/>
    </row>
    <row r="79" spans="2:18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</row>
    <row r="80" spans="2:18" s="1" customFormat="1" ht="18" customHeight="1">
      <c r="B80" s="37"/>
      <c r="C80" s="32" t="s">
        <v>25</v>
      </c>
      <c r="D80" s="38"/>
      <c r="E80" s="38"/>
      <c r="F80" s="30" t="str">
        <f>F8</f>
        <v xml:space="preserve"> </v>
      </c>
      <c r="G80" s="38"/>
      <c r="H80" s="38"/>
      <c r="I80" s="38"/>
      <c r="J80" s="38"/>
      <c r="K80" s="32" t="s">
        <v>27</v>
      </c>
      <c r="L80" s="38"/>
      <c r="M80" s="257" t="str">
        <f>IF(O8="","",O8)</f>
        <v>3.6.2017</v>
      </c>
      <c r="N80" s="257"/>
      <c r="O80" s="257"/>
      <c r="P80" s="257"/>
      <c r="Q80" s="38"/>
      <c r="R80" s="39"/>
    </row>
    <row r="81" spans="2:18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</row>
    <row r="82" spans="2:18" s="1" customFormat="1" ht="15">
      <c r="B82" s="37"/>
      <c r="C82" s="32" t="s">
        <v>31</v>
      </c>
      <c r="D82" s="38"/>
      <c r="E82" s="38"/>
      <c r="F82" s="30" t="str">
        <f>E11</f>
        <v>FASTER CZ SPOL.S.R.O.Jarní 44g,Brno</v>
      </c>
      <c r="G82" s="38"/>
      <c r="H82" s="38"/>
      <c r="I82" s="38"/>
      <c r="J82" s="38"/>
      <c r="K82" s="32" t="s">
        <v>37</v>
      </c>
      <c r="L82" s="38"/>
      <c r="M82" s="208" t="str">
        <f>E17</f>
        <v>ing.arch.M.Starycha</v>
      </c>
      <c r="N82" s="208"/>
      <c r="O82" s="208"/>
      <c r="P82" s="208"/>
      <c r="Q82" s="208"/>
      <c r="R82" s="39"/>
    </row>
    <row r="83" spans="2:18" s="1" customFormat="1" ht="14.45" customHeight="1">
      <c r="B83" s="37"/>
      <c r="C83" s="32" t="s">
        <v>35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40</v>
      </c>
      <c r="L83" s="38"/>
      <c r="M83" s="208" t="str">
        <f>E20</f>
        <v>ing.Ševelová</v>
      </c>
      <c r="N83" s="208"/>
      <c r="O83" s="208"/>
      <c r="P83" s="208"/>
      <c r="Q83" s="208"/>
      <c r="R83" s="39"/>
    </row>
    <row r="84" spans="2:18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</row>
    <row r="85" spans="2:18" s="1" customFormat="1" ht="29.25" customHeight="1">
      <c r="B85" s="37"/>
      <c r="C85" s="264" t="s">
        <v>106</v>
      </c>
      <c r="D85" s="265"/>
      <c r="E85" s="265"/>
      <c r="F85" s="265"/>
      <c r="G85" s="265"/>
      <c r="H85" s="111"/>
      <c r="I85" s="111"/>
      <c r="J85" s="111"/>
      <c r="K85" s="111"/>
      <c r="L85" s="111"/>
      <c r="M85" s="111"/>
      <c r="N85" s="264" t="s">
        <v>107</v>
      </c>
      <c r="O85" s="265"/>
      <c r="P85" s="265"/>
      <c r="Q85" s="265"/>
      <c r="R85" s="39"/>
    </row>
    <row r="86" spans="2:18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</row>
    <row r="87" spans="2:47" s="1" customFormat="1" ht="29.25" customHeight="1">
      <c r="B87" s="37"/>
      <c r="C87" s="119" t="s">
        <v>108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35">
        <f>N141</f>
        <v>0</v>
      </c>
      <c r="O87" s="266"/>
      <c r="P87" s="266"/>
      <c r="Q87" s="266"/>
      <c r="R87" s="39"/>
      <c r="AU87" s="20" t="s">
        <v>109</v>
      </c>
    </row>
    <row r="88" spans="2:18" s="6" customFormat="1" ht="24.95" customHeight="1">
      <c r="B88" s="120"/>
      <c r="C88" s="121"/>
      <c r="D88" s="122" t="s">
        <v>110</v>
      </c>
      <c r="E88" s="121"/>
      <c r="F88" s="121"/>
      <c r="G88" s="121"/>
      <c r="H88" s="121"/>
      <c r="I88" s="121"/>
      <c r="J88" s="121"/>
      <c r="K88" s="121"/>
      <c r="L88" s="121"/>
      <c r="M88" s="121"/>
      <c r="N88" s="267">
        <f>N142</f>
        <v>0</v>
      </c>
      <c r="O88" s="268"/>
      <c r="P88" s="268"/>
      <c r="Q88" s="268"/>
      <c r="R88" s="123"/>
    </row>
    <row r="89" spans="2:18" s="7" customFormat="1" ht="19.9" customHeight="1">
      <c r="B89" s="124"/>
      <c r="C89" s="125"/>
      <c r="D89" s="99" t="s">
        <v>111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26">
        <f>N143</f>
        <v>0</v>
      </c>
      <c r="O89" s="269"/>
      <c r="P89" s="269"/>
      <c r="Q89" s="269"/>
      <c r="R89" s="126"/>
    </row>
    <row r="90" spans="2:18" s="7" customFormat="1" ht="19.9" customHeight="1">
      <c r="B90" s="124"/>
      <c r="C90" s="125"/>
      <c r="D90" s="99" t="s">
        <v>112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26">
        <f>N184</f>
        <v>0</v>
      </c>
      <c r="O90" s="269"/>
      <c r="P90" s="269"/>
      <c r="Q90" s="269"/>
      <c r="R90" s="126"/>
    </row>
    <row r="91" spans="2:18" s="7" customFormat="1" ht="19.9" customHeight="1">
      <c r="B91" s="124"/>
      <c r="C91" s="125"/>
      <c r="D91" s="99" t="s">
        <v>113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26">
        <f>N234</f>
        <v>0</v>
      </c>
      <c r="O91" s="269"/>
      <c r="P91" s="269"/>
      <c r="Q91" s="269"/>
      <c r="R91" s="126"/>
    </row>
    <row r="92" spans="2:18" s="7" customFormat="1" ht="19.9" customHeight="1">
      <c r="B92" s="124"/>
      <c r="C92" s="125"/>
      <c r="D92" s="99" t="s">
        <v>114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26">
        <f>N297</f>
        <v>0</v>
      </c>
      <c r="O92" s="269"/>
      <c r="P92" s="269"/>
      <c r="Q92" s="269"/>
      <c r="R92" s="126"/>
    </row>
    <row r="93" spans="2:18" s="7" customFormat="1" ht="19.9" customHeight="1">
      <c r="B93" s="124"/>
      <c r="C93" s="125"/>
      <c r="D93" s="99" t="s">
        <v>115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26">
        <f>N302</f>
        <v>0</v>
      </c>
      <c r="O93" s="269"/>
      <c r="P93" s="269"/>
      <c r="Q93" s="269"/>
      <c r="R93" s="126"/>
    </row>
    <row r="94" spans="2:18" s="7" customFormat="1" ht="19.9" customHeight="1">
      <c r="B94" s="124"/>
      <c r="C94" s="125"/>
      <c r="D94" s="99" t="s">
        <v>116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26">
        <f>N314</f>
        <v>0</v>
      </c>
      <c r="O94" s="269"/>
      <c r="P94" s="269"/>
      <c r="Q94" s="269"/>
      <c r="R94" s="126"/>
    </row>
    <row r="95" spans="2:18" s="7" customFormat="1" ht="19.9" customHeight="1">
      <c r="B95" s="124"/>
      <c r="C95" s="125"/>
      <c r="D95" s="99" t="s">
        <v>117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26">
        <f>N393</f>
        <v>0</v>
      </c>
      <c r="O95" s="269"/>
      <c r="P95" s="269"/>
      <c r="Q95" s="269"/>
      <c r="R95" s="126"/>
    </row>
    <row r="96" spans="2:18" s="7" customFormat="1" ht="19.9" customHeight="1">
      <c r="B96" s="124"/>
      <c r="C96" s="125"/>
      <c r="D96" s="99" t="s">
        <v>118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26">
        <f>N432</f>
        <v>0</v>
      </c>
      <c r="O96" s="269"/>
      <c r="P96" s="269"/>
      <c r="Q96" s="269"/>
      <c r="R96" s="126"/>
    </row>
    <row r="97" spans="2:18" s="7" customFormat="1" ht="19.9" customHeight="1">
      <c r="B97" s="124"/>
      <c r="C97" s="125"/>
      <c r="D97" s="99" t="s">
        <v>119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26">
        <f>N437</f>
        <v>0</v>
      </c>
      <c r="O97" s="269"/>
      <c r="P97" s="269"/>
      <c r="Q97" s="269"/>
      <c r="R97" s="126"/>
    </row>
    <row r="98" spans="2:18" s="6" customFormat="1" ht="24.95" customHeight="1">
      <c r="B98" s="120"/>
      <c r="C98" s="121"/>
      <c r="D98" s="122" t="s">
        <v>120</v>
      </c>
      <c r="E98" s="121"/>
      <c r="F98" s="121"/>
      <c r="G98" s="121"/>
      <c r="H98" s="121"/>
      <c r="I98" s="121"/>
      <c r="J98" s="121"/>
      <c r="K98" s="121"/>
      <c r="L98" s="121"/>
      <c r="M98" s="121"/>
      <c r="N98" s="267">
        <f>N439</f>
        <v>0</v>
      </c>
      <c r="O98" s="268"/>
      <c r="P98" s="268"/>
      <c r="Q98" s="268"/>
      <c r="R98" s="123"/>
    </row>
    <row r="99" spans="2:18" s="7" customFormat="1" ht="19.9" customHeight="1">
      <c r="B99" s="124"/>
      <c r="C99" s="125"/>
      <c r="D99" s="99" t="s">
        <v>121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26">
        <f>N440</f>
        <v>0</v>
      </c>
      <c r="O99" s="269"/>
      <c r="P99" s="269"/>
      <c r="Q99" s="269"/>
      <c r="R99" s="126"/>
    </row>
    <row r="100" spans="2:18" s="7" customFormat="1" ht="19.9" customHeight="1">
      <c r="B100" s="124"/>
      <c r="C100" s="125"/>
      <c r="D100" s="99" t="s">
        <v>122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226">
        <f>N468</f>
        <v>0</v>
      </c>
      <c r="O100" s="269"/>
      <c r="P100" s="269"/>
      <c r="Q100" s="269"/>
      <c r="R100" s="126"/>
    </row>
    <row r="101" spans="2:18" s="7" customFormat="1" ht="19.9" customHeight="1">
      <c r="B101" s="124"/>
      <c r="C101" s="125"/>
      <c r="D101" s="99" t="s">
        <v>123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226">
        <f>N509</f>
        <v>0</v>
      </c>
      <c r="O101" s="269"/>
      <c r="P101" s="269"/>
      <c r="Q101" s="269"/>
      <c r="R101" s="126"/>
    </row>
    <row r="102" spans="2:18" s="7" customFormat="1" ht="19.9" customHeight="1">
      <c r="B102" s="124"/>
      <c r="C102" s="125"/>
      <c r="D102" s="99" t="s">
        <v>124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226">
        <f>N580</f>
        <v>0</v>
      </c>
      <c r="O102" s="269"/>
      <c r="P102" s="269"/>
      <c r="Q102" s="269"/>
      <c r="R102" s="126"/>
    </row>
    <row r="103" spans="2:18" s="7" customFormat="1" ht="19.9" customHeight="1">
      <c r="B103" s="124"/>
      <c r="C103" s="125"/>
      <c r="D103" s="99" t="s">
        <v>125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226">
        <f>N582</f>
        <v>0</v>
      </c>
      <c r="O103" s="269"/>
      <c r="P103" s="269"/>
      <c r="Q103" s="269"/>
      <c r="R103" s="126"/>
    </row>
    <row r="104" spans="2:18" s="7" customFormat="1" ht="19.9" customHeight="1">
      <c r="B104" s="124"/>
      <c r="C104" s="125"/>
      <c r="D104" s="99" t="s">
        <v>126</v>
      </c>
      <c r="E104" s="125"/>
      <c r="F104" s="125"/>
      <c r="G104" s="125"/>
      <c r="H104" s="125"/>
      <c r="I104" s="125"/>
      <c r="J104" s="125"/>
      <c r="K104" s="125"/>
      <c r="L104" s="125"/>
      <c r="M104" s="125"/>
      <c r="N104" s="226">
        <f>N584</f>
        <v>0</v>
      </c>
      <c r="O104" s="269"/>
      <c r="P104" s="269"/>
      <c r="Q104" s="269"/>
      <c r="R104" s="126"/>
    </row>
    <row r="105" spans="2:18" s="7" customFormat="1" ht="19.9" customHeight="1">
      <c r="B105" s="124"/>
      <c r="C105" s="125"/>
      <c r="D105" s="99" t="s">
        <v>127</v>
      </c>
      <c r="E105" s="125"/>
      <c r="F105" s="125"/>
      <c r="G105" s="125"/>
      <c r="H105" s="125"/>
      <c r="I105" s="125"/>
      <c r="J105" s="125"/>
      <c r="K105" s="125"/>
      <c r="L105" s="125"/>
      <c r="M105" s="125"/>
      <c r="N105" s="226">
        <f>N586</f>
        <v>0</v>
      </c>
      <c r="O105" s="269"/>
      <c r="P105" s="269"/>
      <c r="Q105" s="269"/>
      <c r="R105" s="126"/>
    </row>
    <row r="106" spans="2:18" s="7" customFormat="1" ht="19.9" customHeight="1">
      <c r="B106" s="124"/>
      <c r="C106" s="125"/>
      <c r="D106" s="99" t="s">
        <v>128</v>
      </c>
      <c r="E106" s="125"/>
      <c r="F106" s="125"/>
      <c r="G106" s="125"/>
      <c r="H106" s="125"/>
      <c r="I106" s="125"/>
      <c r="J106" s="125"/>
      <c r="K106" s="125"/>
      <c r="L106" s="125"/>
      <c r="M106" s="125"/>
      <c r="N106" s="226">
        <f>N609</f>
        <v>0</v>
      </c>
      <c r="O106" s="269"/>
      <c r="P106" s="269"/>
      <c r="Q106" s="269"/>
      <c r="R106" s="126"/>
    </row>
    <row r="107" spans="2:18" s="7" customFormat="1" ht="19.9" customHeight="1">
      <c r="B107" s="124"/>
      <c r="C107" s="125"/>
      <c r="D107" s="99" t="s">
        <v>129</v>
      </c>
      <c r="E107" s="125"/>
      <c r="F107" s="125"/>
      <c r="G107" s="125"/>
      <c r="H107" s="125"/>
      <c r="I107" s="125"/>
      <c r="J107" s="125"/>
      <c r="K107" s="125"/>
      <c r="L107" s="125"/>
      <c r="M107" s="125"/>
      <c r="N107" s="226">
        <f>N623</f>
        <v>0</v>
      </c>
      <c r="O107" s="269"/>
      <c r="P107" s="269"/>
      <c r="Q107" s="269"/>
      <c r="R107" s="126"/>
    </row>
    <row r="108" spans="2:18" s="7" customFormat="1" ht="19.9" customHeight="1">
      <c r="B108" s="124"/>
      <c r="C108" s="125"/>
      <c r="D108" s="99" t="s">
        <v>130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226">
        <f>N671</f>
        <v>0</v>
      </c>
      <c r="O108" s="269"/>
      <c r="P108" s="269"/>
      <c r="Q108" s="269"/>
      <c r="R108" s="126"/>
    </row>
    <row r="109" spans="2:18" s="7" customFormat="1" ht="19.9" customHeight="1">
      <c r="B109" s="124"/>
      <c r="C109" s="125"/>
      <c r="D109" s="99" t="s">
        <v>131</v>
      </c>
      <c r="E109" s="125"/>
      <c r="F109" s="125"/>
      <c r="G109" s="125"/>
      <c r="H109" s="125"/>
      <c r="I109" s="125"/>
      <c r="J109" s="125"/>
      <c r="K109" s="125"/>
      <c r="L109" s="125"/>
      <c r="M109" s="125"/>
      <c r="N109" s="226">
        <f>N715</f>
        <v>0</v>
      </c>
      <c r="O109" s="269"/>
      <c r="P109" s="269"/>
      <c r="Q109" s="269"/>
      <c r="R109" s="126"/>
    </row>
    <row r="110" spans="2:18" s="7" customFormat="1" ht="19.9" customHeight="1">
      <c r="B110" s="124"/>
      <c r="C110" s="125"/>
      <c r="D110" s="99" t="s">
        <v>132</v>
      </c>
      <c r="E110" s="125"/>
      <c r="F110" s="125"/>
      <c r="G110" s="125"/>
      <c r="H110" s="125"/>
      <c r="I110" s="125"/>
      <c r="J110" s="125"/>
      <c r="K110" s="125"/>
      <c r="L110" s="125"/>
      <c r="M110" s="125"/>
      <c r="N110" s="226">
        <f>N729</f>
        <v>0</v>
      </c>
      <c r="O110" s="269"/>
      <c r="P110" s="269"/>
      <c r="Q110" s="269"/>
      <c r="R110" s="126"/>
    </row>
    <row r="111" spans="2:18" s="7" customFormat="1" ht="19.9" customHeight="1">
      <c r="B111" s="124"/>
      <c r="C111" s="125"/>
      <c r="D111" s="99" t="s">
        <v>133</v>
      </c>
      <c r="E111" s="125"/>
      <c r="F111" s="125"/>
      <c r="G111" s="125"/>
      <c r="H111" s="125"/>
      <c r="I111" s="125"/>
      <c r="J111" s="125"/>
      <c r="K111" s="125"/>
      <c r="L111" s="125"/>
      <c r="M111" s="125"/>
      <c r="N111" s="226">
        <f>N737</f>
        <v>0</v>
      </c>
      <c r="O111" s="269"/>
      <c r="P111" s="269"/>
      <c r="Q111" s="269"/>
      <c r="R111" s="126"/>
    </row>
    <row r="112" spans="2:18" s="7" customFormat="1" ht="19.9" customHeight="1">
      <c r="B112" s="124"/>
      <c r="C112" s="125"/>
      <c r="D112" s="99" t="s">
        <v>134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26">
        <f>N740</f>
        <v>0</v>
      </c>
      <c r="O112" s="269"/>
      <c r="P112" s="269"/>
      <c r="Q112" s="269"/>
      <c r="R112" s="126"/>
    </row>
    <row r="113" spans="2:18" s="6" customFormat="1" ht="24.95" customHeight="1">
      <c r="B113" s="120"/>
      <c r="C113" s="121"/>
      <c r="D113" s="122" t="s">
        <v>135</v>
      </c>
      <c r="E113" s="121"/>
      <c r="F113" s="121"/>
      <c r="G113" s="121"/>
      <c r="H113" s="121"/>
      <c r="I113" s="121"/>
      <c r="J113" s="121"/>
      <c r="K113" s="121"/>
      <c r="L113" s="121"/>
      <c r="M113" s="121"/>
      <c r="N113" s="267">
        <f>N748</f>
        <v>0</v>
      </c>
      <c r="O113" s="268"/>
      <c r="P113" s="268"/>
      <c r="Q113" s="268"/>
      <c r="R113" s="123"/>
    </row>
    <row r="114" spans="2:18" s="7" customFormat="1" ht="19.9" customHeight="1">
      <c r="B114" s="124"/>
      <c r="C114" s="125"/>
      <c r="D114" s="99" t="s">
        <v>136</v>
      </c>
      <c r="E114" s="125"/>
      <c r="F114" s="125"/>
      <c r="G114" s="125"/>
      <c r="H114" s="125"/>
      <c r="I114" s="125"/>
      <c r="J114" s="125"/>
      <c r="K114" s="125"/>
      <c r="L114" s="125"/>
      <c r="M114" s="125"/>
      <c r="N114" s="226">
        <f>N749</f>
        <v>0</v>
      </c>
      <c r="O114" s="269"/>
      <c r="P114" s="269"/>
      <c r="Q114" s="269"/>
      <c r="R114" s="126"/>
    </row>
    <row r="115" spans="2:18" s="6" customFormat="1" ht="21.75" customHeight="1">
      <c r="B115" s="120"/>
      <c r="C115" s="121"/>
      <c r="D115" s="122" t="s">
        <v>137</v>
      </c>
      <c r="E115" s="121"/>
      <c r="F115" s="121"/>
      <c r="G115" s="121"/>
      <c r="H115" s="121"/>
      <c r="I115" s="121"/>
      <c r="J115" s="121"/>
      <c r="K115" s="121"/>
      <c r="L115" s="121"/>
      <c r="M115" s="121"/>
      <c r="N115" s="270">
        <f>N751</f>
        <v>0</v>
      </c>
      <c r="O115" s="268"/>
      <c r="P115" s="268"/>
      <c r="Q115" s="268"/>
      <c r="R115" s="123"/>
    </row>
    <row r="116" spans="2:18" s="1" customFormat="1" ht="21.7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21" s="1" customFormat="1" ht="29.25" customHeight="1">
      <c r="B117" s="37"/>
      <c r="C117" s="119" t="s">
        <v>138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266">
        <f>ROUND(N118+N119+N120+N121+N122+N123,2)</f>
        <v>0</v>
      </c>
      <c r="O117" s="271"/>
      <c r="P117" s="271"/>
      <c r="Q117" s="271"/>
      <c r="R117" s="39"/>
      <c r="T117" s="127"/>
      <c r="U117" s="128" t="s">
        <v>46</v>
      </c>
    </row>
    <row r="118" spans="2:65" s="1" customFormat="1" ht="18" customHeight="1">
      <c r="B118" s="129"/>
      <c r="C118" s="130"/>
      <c r="D118" s="223" t="s">
        <v>139</v>
      </c>
      <c r="E118" s="272"/>
      <c r="F118" s="272"/>
      <c r="G118" s="272"/>
      <c r="H118" s="272"/>
      <c r="I118" s="130"/>
      <c r="J118" s="130"/>
      <c r="K118" s="130"/>
      <c r="L118" s="130"/>
      <c r="M118" s="130"/>
      <c r="N118" s="225">
        <f>ROUND(N87*T118,2)</f>
        <v>0</v>
      </c>
      <c r="O118" s="273"/>
      <c r="P118" s="273"/>
      <c r="Q118" s="273"/>
      <c r="R118" s="132"/>
      <c r="S118" s="130"/>
      <c r="T118" s="133"/>
      <c r="U118" s="134" t="s">
        <v>47</v>
      </c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6" t="s">
        <v>140</v>
      </c>
      <c r="AZ118" s="135"/>
      <c r="BA118" s="135"/>
      <c r="BB118" s="135"/>
      <c r="BC118" s="135"/>
      <c r="BD118" s="135"/>
      <c r="BE118" s="137">
        <f aca="true" t="shared" si="0" ref="BE118:BE123">IF(U118="základní",N118,0)</f>
        <v>0</v>
      </c>
      <c r="BF118" s="137">
        <f aca="true" t="shared" si="1" ref="BF118:BF123">IF(U118="snížená",N118,0)</f>
        <v>0</v>
      </c>
      <c r="BG118" s="137">
        <f aca="true" t="shared" si="2" ref="BG118:BG123">IF(U118="zákl. přenesená",N118,0)</f>
        <v>0</v>
      </c>
      <c r="BH118" s="137">
        <f aca="true" t="shared" si="3" ref="BH118:BH123">IF(U118="sníž. přenesená",N118,0)</f>
        <v>0</v>
      </c>
      <c r="BI118" s="137">
        <f aca="true" t="shared" si="4" ref="BI118:BI123">IF(U118="nulová",N118,0)</f>
        <v>0</v>
      </c>
      <c r="BJ118" s="136" t="s">
        <v>24</v>
      </c>
      <c r="BK118" s="135"/>
      <c r="BL118" s="135"/>
      <c r="BM118" s="135"/>
    </row>
    <row r="119" spans="2:65" s="1" customFormat="1" ht="18" customHeight="1">
      <c r="B119" s="129"/>
      <c r="C119" s="130"/>
      <c r="D119" s="223" t="s">
        <v>141</v>
      </c>
      <c r="E119" s="272"/>
      <c r="F119" s="272"/>
      <c r="G119" s="272"/>
      <c r="H119" s="272"/>
      <c r="I119" s="130"/>
      <c r="J119" s="130"/>
      <c r="K119" s="130"/>
      <c r="L119" s="130"/>
      <c r="M119" s="130"/>
      <c r="N119" s="225">
        <f>ROUND(N87*T119,2)</f>
        <v>0</v>
      </c>
      <c r="O119" s="273"/>
      <c r="P119" s="273"/>
      <c r="Q119" s="273"/>
      <c r="R119" s="132"/>
      <c r="S119" s="130"/>
      <c r="T119" s="133"/>
      <c r="U119" s="134" t="s">
        <v>47</v>
      </c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6" t="s">
        <v>140</v>
      </c>
      <c r="AZ119" s="135"/>
      <c r="BA119" s="135"/>
      <c r="BB119" s="135"/>
      <c r="BC119" s="135"/>
      <c r="BD119" s="135"/>
      <c r="BE119" s="137">
        <f t="shared" si="0"/>
        <v>0</v>
      </c>
      <c r="BF119" s="137">
        <f t="shared" si="1"/>
        <v>0</v>
      </c>
      <c r="BG119" s="137">
        <f t="shared" si="2"/>
        <v>0</v>
      </c>
      <c r="BH119" s="137">
        <f t="shared" si="3"/>
        <v>0</v>
      </c>
      <c r="BI119" s="137">
        <f t="shared" si="4"/>
        <v>0</v>
      </c>
      <c r="BJ119" s="136" t="s">
        <v>24</v>
      </c>
      <c r="BK119" s="135"/>
      <c r="BL119" s="135"/>
      <c r="BM119" s="135"/>
    </row>
    <row r="120" spans="2:65" s="1" customFormat="1" ht="18" customHeight="1">
      <c r="B120" s="129"/>
      <c r="C120" s="130"/>
      <c r="D120" s="223" t="s">
        <v>142</v>
      </c>
      <c r="E120" s="272"/>
      <c r="F120" s="272"/>
      <c r="G120" s="272"/>
      <c r="H120" s="272"/>
      <c r="I120" s="130"/>
      <c r="J120" s="130"/>
      <c r="K120" s="130"/>
      <c r="L120" s="130"/>
      <c r="M120" s="130"/>
      <c r="N120" s="225">
        <f>ROUND(N87*T120,2)</f>
        <v>0</v>
      </c>
      <c r="O120" s="273"/>
      <c r="P120" s="273"/>
      <c r="Q120" s="273"/>
      <c r="R120" s="132"/>
      <c r="S120" s="130"/>
      <c r="T120" s="133"/>
      <c r="U120" s="134" t="s">
        <v>47</v>
      </c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6" t="s">
        <v>140</v>
      </c>
      <c r="AZ120" s="135"/>
      <c r="BA120" s="135"/>
      <c r="BB120" s="135"/>
      <c r="BC120" s="135"/>
      <c r="BD120" s="135"/>
      <c r="BE120" s="137">
        <f t="shared" si="0"/>
        <v>0</v>
      </c>
      <c r="BF120" s="137">
        <f t="shared" si="1"/>
        <v>0</v>
      </c>
      <c r="BG120" s="137">
        <f t="shared" si="2"/>
        <v>0</v>
      </c>
      <c r="BH120" s="137">
        <f t="shared" si="3"/>
        <v>0</v>
      </c>
      <c r="BI120" s="137">
        <f t="shared" si="4"/>
        <v>0</v>
      </c>
      <c r="BJ120" s="136" t="s">
        <v>24</v>
      </c>
      <c r="BK120" s="135"/>
      <c r="BL120" s="135"/>
      <c r="BM120" s="135"/>
    </row>
    <row r="121" spans="2:65" s="1" customFormat="1" ht="18" customHeight="1">
      <c r="B121" s="129"/>
      <c r="C121" s="130"/>
      <c r="D121" s="223" t="s">
        <v>143</v>
      </c>
      <c r="E121" s="272"/>
      <c r="F121" s="272"/>
      <c r="G121" s="272"/>
      <c r="H121" s="272"/>
      <c r="I121" s="130"/>
      <c r="J121" s="130"/>
      <c r="K121" s="130"/>
      <c r="L121" s="130"/>
      <c r="M121" s="130"/>
      <c r="N121" s="225">
        <f>ROUND(N87*T121,2)</f>
        <v>0</v>
      </c>
      <c r="O121" s="273"/>
      <c r="P121" s="273"/>
      <c r="Q121" s="273"/>
      <c r="R121" s="132"/>
      <c r="S121" s="130"/>
      <c r="T121" s="133"/>
      <c r="U121" s="134" t="s">
        <v>47</v>
      </c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6" t="s">
        <v>140</v>
      </c>
      <c r="AZ121" s="135"/>
      <c r="BA121" s="135"/>
      <c r="BB121" s="135"/>
      <c r="BC121" s="135"/>
      <c r="BD121" s="135"/>
      <c r="BE121" s="137">
        <f t="shared" si="0"/>
        <v>0</v>
      </c>
      <c r="BF121" s="137">
        <f t="shared" si="1"/>
        <v>0</v>
      </c>
      <c r="BG121" s="137">
        <f t="shared" si="2"/>
        <v>0</v>
      </c>
      <c r="BH121" s="137">
        <f t="shared" si="3"/>
        <v>0</v>
      </c>
      <c r="BI121" s="137">
        <f t="shared" si="4"/>
        <v>0</v>
      </c>
      <c r="BJ121" s="136" t="s">
        <v>24</v>
      </c>
      <c r="BK121" s="135"/>
      <c r="BL121" s="135"/>
      <c r="BM121" s="135"/>
    </row>
    <row r="122" spans="2:65" s="1" customFormat="1" ht="18" customHeight="1">
      <c r="B122" s="129"/>
      <c r="C122" s="130"/>
      <c r="D122" s="223" t="s">
        <v>144</v>
      </c>
      <c r="E122" s="272"/>
      <c r="F122" s="272"/>
      <c r="G122" s="272"/>
      <c r="H122" s="272"/>
      <c r="I122" s="130"/>
      <c r="J122" s="130"/>
      <c r="K122" s="130"/>
      <c r="L122" s="130"/>
      <c r="M122" s="130"/>
      <c r="N122" s="225">
        <f>ROUND(N87*T122,2)</f>
        <v>0</v>
      </c>
      <c r="O122" s="273"/>
      <c r="P122" s="273"/>
      <c r="Q122" s="273"/>
      <c r="R122" s="132"/>
      <c r="S122" s="130"/>
      <c r="T122" s="133"/>
      <c r="U122" s="134" t="s">
        <v>47</v>
      </c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6" t="s">
        <v>140</v>
      </c>
      <c r="AZ122" s="135"/>
      <c r="BA122" s="135"/>
      <c r="BB122" s="135"/>
      <c r="BC122" s="135"/>
      <c r="BD122" s="135"/>
      <c r="BE122" s="137">
        <f t="shared" si="0"/>
        <v>0</v>
      </c>
      <c r="BF122" s="137">
        <f t="shared" si="1"/>
        <v>0</v>
      </c>
      <c r="BG122" s="137">
        <f t="shared" si="2"/>
        <v>0</v>
      </c>
      <c r="BH122" s="137">
        <f t="shared" si="3"/>
        <v>0</v>
      </c>
      <c r="BI122" s="137">
        <f t="shared" si="4"/>
        <v>0</v>
      </c>
      <c r="BJ122" s="136" t="s">
        <v>24</v>
      </c>
      <c r="BK122" s="135"/>
      <c r="BL122" s="135"/>
      <c r="BM122" s="135"/>
    </row>
    <row r="123" spans="2:65" s="1" customFormat="1" ht="18" customHeight="1">
      <c r="B123" s="129"/>
      <c r="C123" s="130"/>
      <c r="D123" s="131" t="s">
        <v>145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225">
        <f>ROUND(N87*T123,2)</f>
        <v>0</v>
      </c>
      <c r="O123" s="273"/>
      <c r="P123" s="273"/>
      <c r="Q123" s="273"/>
      <c r="R123" s="132"/>
      <c r="S123" s="130"/>
      <c r="T123" s="138"/>
      <c r="U123" s="139" t="s">
        <v>47</v>
      </c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6" t="s">
        <v>146</v>
      </c>
      <c r="AZ123" s="135"/>
      <c r="BA123" s="135"/>
      <c r="BB123" s="135"/>
      <c r="BC123" s="135"/>
      <c r="BD123" s="135"/>
      <c r="BE123" s="137">
        <f t="shared" si="0"/>
        <v>0</v>
      </c>
      <c r="BF123" s="137">
        <f t="shared" si="1"/>
        <v>0</v>
      </c>
      <c r="BG123" s="137">
        <f t="shared" si="2"/>
        <v>0</v>
      </c>
      <c r="BH123" s="137">
        <f t="shared" si="3"/>
        <v>0</v>
      </c>
      <c r="BI123" s="137">
        <f t="shared" si="4"/>
        <v>0</v>
      </c>
      <c r="BJ123" s="136" t="s">
        <v>24</v>
      </c>
      <c r="BK123" s="135"/>
      <c r="BL123" s="135"/>
      <c r="BM123" s="135"/>
    </row>
    <row r="124" spans="2:18" s="1" customFormat="1" ht="13.5"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9"/>
    </row>
    <row r="125" spans="2:18" s="1" customFormat="1" ht="29.25" customHeight="1">
      <c r="B125" s="37"/>
      <c r="C125" s="110" t="s">
        <v>96</v>
      </c>
      <c r="D125" s="111"/>
      <c r="E125" s="111"/>
      <c r="F125" s="111"/>
      <c r="G125" s="111"/>
      <c r="H125" s="111"/>
      <c r="I125" s="111"/>
      <c r="J125" s="111"/>
      <c r="K125" s="111"/>
      <c r="L125" s="236">
        <f>ROUND(SUM(N87+N117),2)</f>
        <v>0</v>
      </c>
      <c r="M125" s="236"/>
      <c r="N125" s="236"/>
      <c r="O125" s="236"/>
      <c r="P125" s="236"/>
      <c r="Q125" s="236"/>
      <c r="R125" s="39"/>
    </row>
    <row r="126" spans="2:18" s="1" customFormat="1" ht="6.95" customHeight="1"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3"/>
    </row>
    <row r="130" spans="2:18" s="1" customFormat="1" ht="6.95" customHeight="1">
      <c r="B130" s="64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6"/>
    </row>
    <row r="131" spans="2:18" s="1" customFormat="1" ht="36.95" customHeight="1">
      <c r="B131" s="37"/>
      <c r="C131" s="204" t="s">
        <v>147</v>
      </c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39"/>
    </row>
    <row r="132" spans="2:18" s="1" customFormat="1" ht="6.95" customHeight="1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spans="2:18" s="1" customFormat="1" ht="36.95" customHeight="1">
      <c r="B133" s="37"/>
      <c r="C133" s="71" t="s">
        <v>19</v>
      </c>
      <c r="D133" s="38"/>
      <c r="E133" s="38"/>
      <c r="F133" s="239" t="str">
        <f>F6</f>
        <v>Dostavba datového centra firmy FASTER CZ</v>
      </c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38"/>
      <c r="R133" s="39"/>
    </row>
    <row r="134" spans="2:18" s="1" customFormat="1" ht="6.95" customHeight="1">
      <c r="B134" s="37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spans="2:18" s="1" customFormat="1" ht="18" customHeight="1">
      <c r="B135" s="37"/>
      <c r="C135" s="32" t="s">
        <v>25</v>
      </c>
      <c r="D135" s="38"/>
      <c r="E135" s="38"/>
      <c r="F135" s="30" t="str">
        <f>F8</f>
        <v xml:space="preserve"> </v>
      </c>
      <c r="G135" s="38"/>
      <c r="H135" s="38"/>
      <c r="I135" s="38"/>
      <c r="J135" s="38"/>
      <c r="K135" s="32" t="s">
        <v>27</v>
      </c>
      <c r="L135" s="38"/>
      <c r="M135" s="257" t="str">
        <f>IF(O8="","",O8)</f>
        <v>3.6.2017</v>
      </c>
      <c r="N135" s="257"/>
      <c r="O135" s="257"/>
      <c r="P135" s="257"/>
      <c r="Q135" s="38"/>
      <c r="R135" s="39"/>
    </row>
    <row r="136" spans="2:18" s="1" customFormat="1" ht="6.95" customHeight="1"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</row>
    <row r="137" spans="2:18" s="1" customFormat="1" ht="15">
      <c r="B137" s="37"/>
      <c r="C137" s="32" t="s">
        <v>31</v>
      </c>
      <c r="D137" s="38"/>
      <c r="E137" s="38"/>
      <c r="F137" s="30" t="str">
        <f>E11</f>
        <v>FASTER CZ SPOL.S.R.O.Jarní 44g,Brno</v>
      </c>
      <c r="G137" s="38"/>
      <c r="H137" s="38"/>
      <c r="I137" s="38"/>
      <c r="J137" s="38"/>
      <c r="K137" s="32" t="s">
        <v>37</v>
      </c>
      <c r="L137" s="38"/>
      <c r="M137" s="208" t="str">
        <f>E17</f>
        <v>ing.arch.M.Starycha</v>
      </c>
      <c r="N137" s="208"/>
      <c r="O137" s="208"/>
      <c r="P137" s="208"/>
      <c r="Q137" s="208"/>
      <c r="R137" s="39"/>
    </row>
    <row r="138" spans="2:18" s="1" customFormat="1" ht="14.45" customHeight="1">
      <c r="B138" s="37"/>
      <c r="C138" s="32" t="s">
        <v>35</v>
      </c>
      <c r="D138" s="38"/>
      <c r="E138" s="38"/>
      <c r="F138" s="30" t="str">
        <f>IF(E14="","",E14)</f>
        <v>Vyplň údaj</v>
      </c>
      <c r="G138" s="38"/>
      <c r="H138" s="38"/>
      <c r="I138" s="38"/>
      <c r="J138" s="38"/>
      <c r="K138" s="32" t="s">
        <v>40</v>
      </c>
      <c r="L138" s="38"/>
      <c r="M138" s="208" t="str">
        <f>E20</f>
        <v>ing.Ševelová</v>
      </c>
      <c r="N138" s="208"/>
      <c r="O138" s="208"/>
      <c r="P138" s="208"/>
      <c r="Q138" s="208"/>
      <c r="R138" s="39"/>
    </row>
    <row r="139" spans="2:18" s="1" customFormat="1" ht="10.35" customHeight="1">
      <c r="B139" s="37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9"/>
    </row>
    <row r="140" spans="2:27" s="8" customFormat="1" ht="29.25" customHeight="1">
      <c r="B140" s="140"/>
      <c r="C140" s="141" t="s">
        <v>148</v>
      </c>
      <c r="D140" s="142" t="s">
        <v>149</v>
      </c>
      <c r="E140" s="142" t="s">
        <v>64</v>
      </c>
      <c r="F140" s="274" t="s">
        <v>150</v>
      </c>
      <c r="G140" s="274"/>
      <c r="H140" s="274"/>
      <c r="I140" s="274"/>
      <c r="J140" s="142" t="s">
        <v>151</v>
      </c>
      <c r="K140" s="142" t="s">
        <v>152</v>
      </c>
      <c r="L140" s="275" t="s">
        <v>153</v>
      </c>
      <c r="M140" s="275"/>
      <c r="N140" s="274" t="s">
        <v>107</v>
      </c>
      <c r="O140" s="274"/>
      <c r="P140" s="274"/>
      <c r="Q140" s="276"/>
      <c r="R140" s="143"/>
      <c r="T140" s="78" t="s">
        <v>154</v>
      </c>
      <c r="U140" s="79" t="s">
        <v>46</v>
      </c>
      <c r="V140" s="79" t="s">
        <v>155</v>
      </c>
      <c r="W140" s="79" t="s">
        <v>156</v>
      </c>
      <c r="X140" s="79" t="s">
        <v>157</v>
      </c>
      <c r="Y140" s="79" t="s">
        <v>158</v>
      </c>
      <c r="Z140" s="79" t="s">
        <v>159</v>
      </c>
      <c r="AA140" s="80" t="s">
        <v>160</v>
      </c>
    </row>
    <row r="141" spans="2:63" s="1" customFormat="1" ht="29.25" customHeight="1">
      <c r="B141" s="37"/>
      <c r="C141" s="82" t="s">
        <v>104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296">
        <f>BK141</f>
        <v>0</v>
      </c>
      <c r="O141" s="297"/>
      <c r="P141" s="297"/>
      <c r="Q141" s="297"/>
      <c r="R141" s="39"/>
      <c r="T141" s="81"/>
      <c r="U141" s="53"/>
      <c r="V141" s="53"/>
      <c r="W141" s="144">
        <f>W142+W439+W748+W751</f>
        <v>0</v>
      </c>
      <c r="X141" s="53"/>
      <c r="Y141" s="144">
        <f>Y142+Y439+Y748+Y751</f>
        <v>987.9141034699999</v>
      </c>
      <c r="Z141" s="53"/>
      <c r="AA141" s="145">
        <f>AA142+AA439+AA748+AA751</f>
        <v>1.9019249999999999</v>
      </c>
      <c r="AT141" s="20" t="s">
        <v>81</v>
      </c>
      <c r="AU141" s="20" t="s">
        <v>109</v>
      </c>
      <c r="BK141" s="146">
        <f>BK142+BK439+BK748+BK751</f>
        <v>0</v>
      </c>
    </row>
    <row r="142" spans="2:63" s="9" customFormat="1" ht="37.35" customHeight="1">
      <c r="B142" s="147"/>
      <c r="C142" s="148"/>
      <c r="D142" s="149" t="s">
        <v>110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270">
        <f>BK142</f>
        <v>0</v>
      </c>
      <c r="O142" s="267"/>
      <c r="P142" s="267"/>
      <c r="Q142" s="267"/>
      <c r="R142" s="150"/>
      <c r="T142" s="151"/>
      <c r="U142" s="148"/>
      <c r="V142" s="148"/>
      <c r="W142" s="152">
        <f>W143+W184+W234+W297+W302+W314+W393+W432+W437</f>
        <v>0</v>
      </c>
      <c r="X142" s="148"/>
      <c r="Y142" s="152">
        <f>Y143+Y184+Y234+Y297+Y302+Y314+Y393+Y432+Y437</f>
        <v>658.24943058</v>
      </c>
      <c r="Z142" s="148"/>
      <c r="AA142" s="153">
        <f>AA143+AA184+AA234+AA297+AA302+AA314+AA393+AA432+AA437</f>
        <v>1.3876349999999997</v>
      </c>
      <c r="AR142" s="154" t="s">
        <v>24</v>
      </c>
      <c r="AT142" s="155" t="s">
        <v>81</v>
      </c>
      <c r="AU142" s="155" t="s">
        <v>82</v>
      </c>
      <c r="AY142" s="154" t="s">
        <v>161</v>
      </c>
      <c r="BK142" s="156">
        <f>BK143+BK184+BK234+BK297+BK302+BK314+BK393+BK432+BK437</f>
        <v>0</v>
      </c>
    </row>
    <row r="143" spans="2:63" s="9" customFormat="1" ht="19.9" customHeight="1">
      <c r="B143" s="147"/>
      <c r="C143" s="148"/>
      <c r="D143" s="157" t="s">
        <v>111</v>
      </c>
      <c r="E143" s="157"/>
      <c r="F143" s="157"/>
      <c r="G143" s="157"/>
      <c r="H143" s="157"/>
      <c r="I143" s="157"/>
      <c r="J143" s="157"/>
      <c r="K143" s="157"/>
      <c r="L143" s="157"/>
      <c r="M143" s="157"/>
      <c r="N143" s="298">
        <f>BK143</f>
        <v>0</v>
      </c>
      <c r="O143" s="299"/>
      <c r="P143" s="299"/>
      <c r="Q143" s="299"/>
      <c r="R143" s="150"/>
      <c r="T143" s="151"/>
      <c r="U143" s="148"/>
      <c r="V143" s="148"/>
      <c r="W143" s="152">
        <f>SUM(W144:W183)</f>
        <v>0</v>
      </c>
      <c r="X143" s="148"/>
      <c r="Y143" s="152">
        <f>SUM(Y144:Y183)</f>
        <v>95.497</v>
      </c>
      <c r="Z143" s="148"/>
      <c r="AA143" s="153">
        <f>SUM(AA144:AA183)</f>
        <v>0</v>
      </c>
      <c r="AR143" s="154" t="s">
        <v>24</v>
      </c>
      <c r="AT143" s="155" t="s">
        <v>81</v>
      </c>
      <c r="AU143" s="155" t="s">
        <v>24</v>
      </c>
      <c r="AY143" s="154" t="s">
        <v>161</v>
      </c>
      <c r="BK143" s="156">
        <f>SUM(BK144:BK183)</f>
        <v>0</v>
      </c>
    </row>
    <row r="144" spans="2:65" s="1" customFormat="1" ht="31.5" customHeight="1">
      <c r="B144" s="129"/>
      <c r="C144" s="158" t="s">
        <v>24</v>
      </c>
      <c r="D144" s="158" t="s">
        <v>162</v>
      </c>
      <c r="E144" s="159" t="s">
        <v>163</v>
      </c>
      <c r="F144" s="277" t="s">
        <v>164</v>
      </c>
      <c r="G144" s="277"/>
      <c r="H144" s="277"/>
      <c r="I144" s="277"/>
      <c r="J144" s="160" t="s">
        <v>165</v>
      </c>
      <c r="K144" s="161">
        <v>181.5</v>
      </c>
      <c r="L144" s="278">
        <v>0</v>
      </c>
      <c r="M144" s="278"/>
      <c r="N144" s="279">
        <f>ROUND(L144*K144,2)</f>
        <v>0</v>
      </c>
      <c r="O144" s="279"/>
      <c r="P144" s="279"/>
      <c r="Q144" s="279"/>
      <c r="R144" s="132"/>
      <c r="T144" s="162" t="s">
        <v>5</v>
      </c>
      <c r="U144" s="46" t="s">
        <v>47</v>
      </c>
      <c r="V144" s="38"/>
      <c r="W144" s="163">
        <f>V144*K144</f>
        <v>0</v>
      </c>
      <c r="X144" s="163">
        <v>0</v>
      </c>
      <c r="Y144" s="163">
        <f>X144*K144</f>
        <v>0</v>
      </c>
      <c r="Z144" s="163">
        <v>0</v>
      </c>
      <c r="AA144" s="164">
        <f>Z144*K144</f>
        <v>0</v>
      </c>
      <c r="AR144" s="20" t="s">
        <v>166</v>
      </c>
      <c r="AT144" s="20" t="s">
        <v>162</v>
      </c>
      <c r="AU144" s="20" t="s">
        <v>102</v>
      </c>
      <c r="AY144" s="20" t="s">
        <v>161</v>
      </c>
      <c r="BE144" s="103">
        <f>IF(U144="základní",N144,0)</f>
        <v>0</v>
      </c>
      <c r="BF144" s="103">
        <f>IF(U144="snížená",N144,0)</f>
        <v>0</v>
      </c>
      <c r="BG144" s="103">
        <f>IF(U144="zákl. přenesená",N144,0)</f>
        <v>0</v>
      </c>
      <c r="BH144" s="103">
        <f>IF(U144="sníž. přenesená",N144,0)</f>
        <v>0</v>
      </c>
      <c r="BI144" s="103">
        <f>IF(U144="nulová",N144,0)</f>
        <v>0</v>
      </c>
      <c r="BJ144" s="20" t="s">
        <v>24</v>
      </c>
      <c r="BK144" s="103">
        <f>ROUND(L144*K144,2)</f>
        <v>0</v>
      </c>
      <c r="BL144" s="20" t="s">
        <v>166</v>
      </c>
      <c r="BM144" s="20" t="s">
        <v>167</v>
      </c>
    </row>
    <row r="145" spans="2:51" s="10" customFormat="1" ht="22.5" customHeight="1">
      <c r="B145" s="165"/>
      <c r="C145" s="166"/>
      <c r="D145" s="166"/>
      <c r="E145" s="167" t="s">
        <v>5</v>
      </c>
      <c r="F145" s="280" t="s">
        <v>168</v>
      </c>
      <c r="G145" s="281"/>
      <c r="H145" s="281"/>
      <c r="I145" s="281"/>
      <c r="J145" s="166"/>
      <c r="K145" s="168">
        <v>128.241</v>
      </c>
      <c r="L145" s="166"/>
      <c r="M145" s="166"/>
      <c r="N145" s="166"/>
      <c r="O145" s="166"/>
      <c r="P145" s="166"/>
      <c r="Q145" s="166"/>
      <c r="R145" s="169"/>
      <c r="T145" s="170"/>
      <c r="U145" s="166"/>
      <c r="V145" s="166"/>
      <c r="W145" s="166"/>
      <c r="X145" s="166"/>
      <c r="Y145" s="166"/>
      <c r="Z145" s="166"/>
      <c r="AA145" s="171"/>
      <c r="AT145" s="172" t="s">
        <v>169</v>
      </c>
      <c r="AU145" s="172" t="s">
        <v>102</v>
      </c>
      <c r="AV145" s="10" t="s">
        <v>102</v>
      </c>
      <c r="AW145" s="10" t="s">
        <v>39</v>
      </c>
      <c r="AX145" s="10" t="s">
        <v>82</v>
      </c>
      <c r="AY145" s="172" t="s">
        <v>161</v>
      </c>
    </row>
    <row r="146" spans="2:51" s="10" customFormat="1" ht="22.5" customHeight="1">
      <c r="B146" s="165"/>
      <c r="C146" s="166"/>
      <c r="D146" s="166"/>
      <c r="E146" s="167" t="s">
        <v>5</v>
      </c>
      <c r="F146" s="282" t="s">
        <v>170</v>
      </c>
      <c r="G146" s="283"/>
      <c r="H146" s="283"/>
      <c r="I146" s="283"/>
      <c r="J146" s="166"/>
      <c r="K146" s="168">
        <v>53.259</v>
      </c>
      <c r="L146" s="166"/>
      <c r="M146" s="166"/>
      <c r="N146" s="166"/>
      <c r="O146" s="166"/>
      <c r="P146" s="166"/>
      <c r="Q146" s="166"/>
      <c r="R146" s="169"/>
      <c r="T146" s="170"/>
      <c r="U146" s="166"/>
      <c r="V146" s="166"/>
      <c r="W146" s="166"/>
      <c r="X146" s="166"/>
      <c r="Y146" s="166"/>
      <c r="Z146" s="166"/>
      <c r="AA146" s="171"/>
      <c r="AT146" s="172" t="s">
        <v>169</v>
      </c>
      <c r="AU146" s="172" t="s">
        <v>102</v>
      </c>
      <c r="AV146" s="10" t="s">
        <v>102</v>
      </c>
      <c r="AW146" s="10" t="s">
        <v>39</v>
      </c>
      <c r="AX146" s="10" t="s">
        <v>82</v>
      </c>
      <c r="AY146" s="172" t="s">
        <v>161</v>
      </c>
    </row>
    <row r="147" spans="2:51" s="11" customFormat="1" ht="22.5" customHeight="1">
      <c r="B147" s="173"/>
      <c r="C147" s="174"/>
      <c r="D147" s="174"/>
      <c r="E147" s="175" t="s">
        <v>5</v>
      </c>
      <c r="F147" s="284" t="s">
        <v>171</v>
      </c>
      <c r="G147" s="285"/>
      <c r="H147" s="285"/>
      <c r="I147" s="285"/>
      <c r="J147" s="174"/>
      <c r="K147" s="176">
        <v>181.5</v>
      </c>
      <c r="L147" s="174"/>
      <c r="M147" s="174"/>
      <c r="N147" s="174"/>
      <c r="O147" s="174"/>
      <c r="P147" s="174"/>
      <c r="Q147" s="174"/>
      <c r="R147" s="177"/>
      <c r="T147" s="178"/>
      <c r="U147" s="174"/>
      <c r="V147" s="174"/>
      <c r="W147" s="174"/>
      <c r="X147" s="174"/>
      <c r="Y147" s="174"/>
      <c r="Z147" s="174"/>
      <c r="AA147" s="179"/>
      <c r="AT147" s="180" t="s">
        <v>169</v>
      </c>
      <c r="AU147" s="180" t="s">
        <v>102</v>
      </c>
      <c r="AV147" s="11" t="s">
        <v>166</v>
      </c>
      <c r="AW147" s="11" t="s">
        <v>39</v>
      </c>
      <c r="AX147" s="11" t="s">
        <v>24</v>
      </c>
      <c r="AY147" s="180" t="s">
        <v>161</v>
      </c>
    </row>
    <row r="148" spans="2:65" s="1" customFormat="1" ht="31.5" customHeight="1">
      <c r="B148" s="129"/>
      <c r="C148" s="158" t="s">
        <v>102</v>
      </c>
      <c r="D148" s="158" t="s">
        <v>162</v>
      </c>
      <c r="E148" s="159" t="s">
        <v>172</v>
      </c>
      <c r="F148" s="277" t="s">
        <v>173</v>
      </c>
      <c r="G148" s="277"/>
      <c r="H148" s="277"/>
      <c r="I148" s="277"/>
      <c r="J148" s="160" t="s">
        <v>165</v>
      </c>
      <c r="K148" s="161">
        <v>181.5</v>
      </c>
      <c r="L148" s="278">
        <v>0</v>
      </c>
      <c r="M148" s="278"/>
      <c r="N148" s="279">
        <f>ROUND(L148*K148,2)</f>
        <v>0</v>
      </c>
      <c r="O148" s="279"/>
      <c r="P148" s="279"/>
      <c r="Q148" s="279"/>
      <c r="R148" s="132"/>
      <c r="T148" s="162" t="s">
        <v>5</v>
      </c>
      <c r="U148" s="46" t="s">
        <v>47</v>
      </c>
      <c r="V148" s="38"/>
      <c r="W148" s="163">
        <f>V148*K148</f>
        <v>0</v>
      </c>
      <c r="X148" s="163">
        <v>0</v>
      </c>
      <c r="Y148" s="163">
        <f>X148*K148</f>
        <v>0</v>
      </c>
      <c r="Z148" s="163">
        <v>0</v>
      </c>
      <c r="AA148" s="164">
        <f>Z148*K148</f>
        <v>0</v>
      </c>
      <c r="AR148" s="20" t="s">
        <v>166</v>
      </c>
      <c r="AT148" s="20" t="s">
        <v>162</v>
      </c>
      <c r="AU148" s="20" t="s">
        <v>102</v>
      </c>
      <c r="AY148" s="20" t="s">
        <v>161</v>
      </c>
      <c r="BE148" s="103">
        <f>IF(U148="základní",N148,0)</f>
        <v>0</v>
      </c>
      <c r="BF148" s="103">
        <f>IF(U148="snížená",N148,0)</f>
        <v>0</v>
      </c>
      <c r="BG148" s="103">
        <f>IF(U148="zákl. přenesená",N148,0)</f>
        <v>0</v>
      </c>
      <c r="BH148" s="103">
        <f>IF(U148="sníž. přenesená",N148,0)</f>
        <v>0</v>
      </c>
      <c r="BI148" s="103">
        <f>IF(U148="nulová",N148,0)</f>
        <v>0</v>
      </c>
      <c r="BJ148" s="20" t="s">
        <v>24</v>
      </c>
      <c r="BK148" s="103">
        <f>ROUND(L148*K148,2)</f>
        <v>0</v>
      </c>
      <c r="BL148" s="20" t="s">
        <v>166</v>
      </c>
      <c r="BM148" s="20" t="s">
        <v>174</v>
      </c>
    </row>
    <row r="149" spans="2:65" s="1" customFormat="1" ht="22.5" customHeight="1">
      <c r="B149" s="129"/>
      <c r="C149" s="158" t="s">
        <v>175</v>
      </c>
      <c r="D149" s="158" t="s">
        <v>162</v>
      </c>
      <c r="E149" s="159" t="s">
        <v>176</v>
      </c>
      <c r="F149" s="277" t="s">
        <v>177</v>
      </c>
      <c r="G149" s="277"/>
      <c r="H149" s="277"/>
      <c r="I149" s="277"/>
      <c r="J149" s="160" t="s">
        <v>178</v>
      </c>
      <c r="K149" s="161">
        <v>1</v>
      </c>
      <c r="L149" s="278">
        <v>0</v>
      </c>
      <c r="M149" s="278"/>
      <c r="N149" s="279">
        <f>ROUND(L149*K149,2)</f>
        <v>0</v>
      </c>
      <c r="O149" s="279"/>
      <c r="P149" s="279"/>
      <c r="Q149" s="279"/>
      <c r="R149" s="132"/>
      <c r="T149" s="162" t="s">
        <v>5</v>
      </c>
      <c r="U149" s="46" t="s">
        <v>47</v>
      </c>
      <c r="V149" s="38"/>
      <c r="W149" s="163">
        <f>V149*K149</f>
        <v>0</v>
      </c>
      <c r="X149" s="163">
        <v>0</v>
      </c>
      <c r="Y149" s="163">
        <f>X149*K149</f>
        <v>0</v>
      </c>
      <c r="Z149" s="163">
        <v>0</v>
      </c>
      <c r="AA149" s="164">
        <f>Z149*K149</f>
        <v>0</v>
      </c>
      <c r="AR149" s="20" t="s">
        <v>166</v>
      </c>
      <c r="AT149" s="20" t="s">
        <v>162</v>
      </c>
      <c r="AU149" s="20" t="s">
        <v>102</v>
      </c>
      <c r="AY149" s="20" t="s">
        <v>161</v>
      </c>
      <c r="BE149" s="103">
        <f>IF(U149="základní",N149,0)</f>
        <v>0</v>
      </c>
      <c r="BF149" s="103">
        <f>IF(U149="snížená",N149,0)</f>
        <v>0</v>
      </c>
      <c r="BG149" s="103">
        <f>IF(U149="zákl. přenesená",N149,0)</f>
        <v>0</v>
      </c>
      <c r="BH149" s="103">
        <f>IF(U149="sníž. přenesená",N149,0)</f>
        <v>0</v>
      </c>
      <c r="BI149" s="103">
        <f>IF(U149="nulová",N149,0)</f>
        <v>0</v>
      </c>
      <c r="BJ149" s="20" t="s">
        <v>24</v>
      </c>
      <c r="BK149" s="103">
        <f>ROUND(L149*K149,2)</f>
        <v>0</v>
      </c>
      <c r="BL149" s="20" t="s">
        <v>166</v>
      </c>
      <c r="BM149" s="20" t="s">
        <v>179</v>
      </c>
    </row>
    <row r="150" spans="2:51" s="10" customFormat="1" ht="22.5" customHeight="1">
      <c r="B150" s="165"/>
      <c r="C150" s="166"/>
      <c r="D150" s="166"/>
      <c r="E150" s="167" t="s">
        <v>5</v>
      </c>
      <c r="F150" s="280" t="s">
        <v>24</v>
      </c>
      <c r="G150" s="281"/>
      <c r="H150" s="281"/>
      <c r="I150" s="281"/>
      <c r="J150" s="166"/>
      <c r="K150" s="168">
        <v>1</v>
      </c>
      <c r="L150" s="166"/>
      <c r="M150" s="166"/>
      <c r="N150" s="166"/>
      <c r="O150" s="166"/>
      <c r="P150" s="166"/>
      <c r="Q150" s="166"/>
      <c r="R150" s="169"/>
      <c r="T150" s="170"/>
      <c r="U150" s="166"/>
      <c r="V150" s="166"/>
      <c r="W150" s="166"/>
      <c r="X150" s="166"/>
      <c r="Y150" s="166"/>
      <c r="Z150" s="166"/>
      <c r="AA150" s="171"/>
      <c r="AT150" s="172" t="s">
        <v>169</v>
      </c>
      <c r="AU150" s="172" t="s">
        <v>102</v>
      </c>
      <c r="AV150" s="10" t="s">
        <v>102</v>
      </c>
      <c r="AW150" s="10" t="s">
        <v>39</v>
      </c>
      <c r="AX150" s="10" t="s">
        <v>24</v>
      </c>
      <c r="AY150" s="172" t="s">
        <v>161</v>
      </c>
    </row>
    <row r="151" spans="2:65" s="1" customFormat="1" ht="22.5" customHeight="1">
      <c r="B151" s="129"/>
      <c r="C151" s="158" t="s">
        <v>166</v>
      </c>
      <c r="D151" s="158" t="s">
        <v>162</v>
      </c>
      <c r="E151" s="159" t="s">
        <v>180</v>
      </c>
      <c r="F151" s="277" t="s">
        <v>181</v>
      </c>
      <c r="G151" s="277"/>
      <c r="H151" s="277"/>
      <c r="I151" s="277"/>
      <c r="J151" s="160" t="s">
        <v>182</v>
      </c>
      <c r="K151" s="161">
        <v>66.2</v>
      </c>
      <c r="L151" s="278">
        <v>0</v>
      </c>
      <c r="M151" s="278"/>
      <c r="N151" s="279">
        <f>ROUND(L151*K151,2)</f>
        <v>0</v>
      </c>
      <c r="O151" s="279"/>
      <c r="P151" s="279"/>
      <c r="Q151" s="279"/>
      <c r="R151" s="132"/>
      <c r="T151" s="162" t="s">
        <v>5</v>
      </c>
      <c r="U151" s="46" t="s">
        <v>47</v>
      </c>
      <c r="V151" s="38"/>
      <c r="W151" s="163">
        <f>V151*K151</f>
        <v>0</v>
      </c>
      <c r="X151" s="163">
        <v>0</v>
      </c>
      <c r="Y151" s="163">
        <f>X151*K151</f>
        <v>0</v>
      </c>
      <c r="Z151" s="163">
        <v>0</v>
      </c>
      <c r="AA151" s="164">
        <f>Z151*K151</f>
        <v>0</v>
      </c>
      <c r="AR151" s="20" t="s">
        <v>166</v>
      </c>
      <c r="AT151" s="20" t="s">
        <v>162</v>
      </c>
      <c r="AU151" s="20" t="s">
        <v>102</v>
      </c>
      <c r="AY151" s="20" t="s">
        <v>161</v>
      </c>
      <c r="BE151" s="103">
        <f>IF(U151="základní",N151,0)</f>
        <v>0</v>
      </c>
      <c r="BF151" s="103">
        <f>IF(U151="snížená",N151,0)</f>
        <v>0</v>
      </c>
      <c r="BG151" s="103">
        <f>IF(U151="zákl. přenesená",N151,0)</f>
        <v>0</v>
      </c>
      <c r="BH151" s="103">
        <f>IF(U151="sníž. přenesená",N151,0)</f>
        <v>0</v>
      </c>
      <c r="BI151" s="103">
        <f>IF(U151="nulová",N151,0)</f>
        <v>0</v>
      </c>
      <c r="BJ151" s="20" t="s">
        <v>24</v>
      </c>
      <c r="BK151" s="103">
        <f>ROUND(L151*K151,2)</f>
        <v>0</v>
      </c>
      <c r="BL151" s="20" t="s">
        <v>166</v>
      </c>
      <c r="BM151" s="20" t="s">
        <v>183</v>
      </c>
    </row>
    <row r="152" spans="2:51" s="10" customFormat="1" ht="22.5" customHeight="1">
      <c r="B152" s="165"/>
      <c r="C152" s="166"/>
      <c r="D152" s="166"/>
      <c r="E152" s="167" t="s">
        <v>5</v>
      </c>
      <c r="F152" s="280" t="s">
        <v>184</v>
      </c>
      <c r="G152" s="281"/>
      <c r="H152" s="281"/>
      <c r="I152" s="281"/>
      <c r="J152" s="166"/>
      <c r="K152" s="168">
        <v>66.2</v>
      </c>
      <c r="L152" s="166"/>
      <c r="M152" s="166"/>
      <c r="N152" s="166"/>
      <c r="O152" s="166"/>
      <c r="P152" s="166"/>
      <c r="Q152" s="166"/>
      <c r="R152" s="169"/>
      <c r="T152" s="170"/>
      <c r="U152" s="166"/>
      <c r="V152" s="166"/>
      <c r="W152" s="166"/>
      <c r="X152" s="166"/>
      <c r="Y152" s="166"/>
      <c r="Z152" s="166"/>
      <c r="AA152" s="171"/>
      <c r="AT152" s="172" t="s">
        <v>169</v>
      </c>
      <c r="AU152" s="172" t="s">
        <v>102</v>
      </c>
      <c r="AV152" s="10" t="s">
        <v>102</v>
      </c>
      <c r="AW152" s="10" t="s">
        <v>39</v>
      </c>
      <c r="AX152" s="10" t="s">
        <v>24</v>
      </c>
      <c r="AY152" s="172" t="s">
        <v>161</v>
      </c>
    </row>
    <row r="153" spans="2:65" s="1" customFormat="1" ht="31.5" customHeight="1">
      <c r="B153" s="129"/>
      <c r="C153" s="158" t="s">
        <v>185</v>
      </c>
      <c r="D153" s="158" t="s">
        <v>162</v>
      </c>
      <c r="E153" s="159" t="s">
        <v>186</v>
      </c>
      <c r="F153" s="277" t="s">
        <v>187</v>
      </c>
      <c r="G153" s="277"/>
      <c r="H153" s="277"/>
      <c r="I153" s="277"/>
      <c r="J153" s="160" t="s">
        <v>165</v>
      </c>
      <c r="K153" s="161">
        <v>13.472</v>
      </c>
      <c r="L153" s="278">
        <v>0</v>
      </c>
      <c r="M153" s="278"/>
      <c r="N153" s="279">
        <f>ROUND(L153*K153,2)</f>
        <v>0</v>
      </c>
      <c r="O153" s="279"/>
      <c r="P153" s="279"/>
      <c r="Q153" s="279"/>
      <c r="R153" s="132"/>
      <c r="T153" s="162" t="s">
        <v>5</v>
      </c>
      <c r="U153" s="46" t="s">
        <v>47</v>
      </c>
      <c r="V153" s="38"/>
      <c r="W153" s="163">
        <f>V153*K153</f>
        <v>0</v>
      </c>
      <c r="X153" s="163">
        <v>0</v>
      </c>
      <c r="Y153" s="163">
        <f>X153*K153</f>
        <v>0</v>
      </c>
      <c r="Z153" s="163">
        <v>0</v>
      </c>
      <c r="AA153" s="164">
        <f>Z153*K153</f>
        <v>0</v>
      </c>
      <c r="AR153" s="20" t="s">
        <v>166</v>
      </c>
      <c r="AT153" s="20" t="s">
        <v>162</v>
      </c>
      <c r="AU153" s="20" t="s">
        <v>102</v>
      </c>
      <c r="AY153" s="20" t="s">
        <v>161</v>
      </c>
      <c r="BE153" s="103">
        <f>IF(U153="základní",N153,0)</f>
        <v>0</v>
      </c>
      <c r="BF153" s="103">
        <f>IF(U153="snížená",N153,0)</f>
        <v>0</v>
      </c>
      <c r="BG153" s="103">
        <f>IF(U153="zákl. přenesená",N153,0)</f>
        <v>0</v>
      </c>
      <c r="BH153" s="103">
        <f>IF(U153="sníž. přenesená",N153,0)</f>
        <v>0</v>
      </c>
      <c r="BI153" s="103">
        <f>IF(U153="nulová",N153,0)</f>
        <v>0</v>
      </c>
      <c r="BJ153" s="20" t="s">
        <v>24</v>
      </c>
      <c r="BK153" s="103">
        <f>ROUND(L153*K153,2)</f>
        <v>0</v>
      </c>
      <c r="BL153" s="20" t="s">
        <v>166</v>
      </c>
      <c r="BM153" s="20" t="s">
        <v>188</v>
      </c>
    </row>
    <row r="154" spans="2:51" s="10" customFormat="1" ht="31.5" customHeight="1">
      <c r="B154" s="165"/>
      <c r="C154" s="166"/>
      <c r="D154" s="166"/>
      <c r="E154" s="167" t="s">
        <v>5</v>
      </c>
      <c r="F154" s="280" t="s">
        <v>189</v>
      </c>
      <c r="G154" s="281"/>
      <c r="H154" s="281"/>
      <c r="I154" s="281"/>
      <c r="J154" s="166"/>
      <c r="K154" s="168">
        <v>13.472</v>
      </c>
      <c r="L154" s="166"/>
      <c r="M154" s="166"/>
      <c r="N154" s="166"/>
      <c r="O154" s="166"/>
      <c r="P154" s="166"/>
      <c r="Q154" s="166"/>
      <c r="R154" s="169"/>
      <c r="T154" s="170"/>
      <c r="U154" s="166"/>
      <c r="V154" s="166"/>
      <c r="W154" s="166"/>
      <c r="X154" s="166"/>
      <c r="Y154" s="166"/>
      <c r="Z154" s="166"/>
      <c r="AA154" s="171"/>
      <c r="AT154" s="172" t="s">
        <v>169</v>
      </c>
      <c r="AU154" s="172" t="s">
        <v>102</v>
      </c>
      <c r="AV154" s="10" t="s">
        <v>102</v>
      </c>
      <c r="AW154" s="10" t="s">
        <v>39</v>
      </c>
      <c r="AX154" s="10" t="s">
        <v>24</v>
      </c>
      <c r="AY154" s="172" t="s">
        <v>161</v>
      </c>
    </row>
    <row r="155" spans="2:65" s="1" customFormat="1" ht="31.5" customHeight="1">
      <c r="B155" s="129"/>
      <c r="C155" s="158" t="s">
        <v>190</v>
      </c>
      <c r="D155" s="158" t="s">
        <v>162</v>
      </c>
      <c r="E155" s="159" t="s">
        <v>191</v>
      </c>
      <c r="F155" s="277" t="s">
        <v>192</v>
      </c>
      <c r="G155" s="277"/>
      <c r="H155" s="277"/>
      <c r="I155" s="277"/>
      <c r="J155" s="160" t="s">
        <v>165</v>
      </c>
      <c r="K155" s="161">
        <v>8.293</v>
      </c>
      <c r="L155" s="278">
        <v>0</v>
      </c>
      <c r="M155" s="278"/>
      <c r="N155" s="279">
        <f>ROUND(L155*K155,2)</f>
        <v>0</v>
      </c>
      <c r="O155" s="279"/>
      <c r="P155" s="279"/>
      <c r="Q155" s="279"/>
      <c r="R155" s="132"/>
      <c r="T155" s="162" t="s">
        <v>5</v>
      </c>
      <c r="U155" s="46" t="s">
        <v>47</v>
      </c>
      <c r="V155" s="38"/>
      <c r="W155" s="163">
        <f>V155*K155</f>
        <v>0</v>
      </c>
      <c r="X155" s="163">
        <v>0</v>
      </c>
      <c r="Y155" s="163">
        <f>X155*K155</f>
        <v>0</v>
      </c>
      <c r="Z155" s="163">
        <v>0</v>
      </c>
      <c r="AA155" s="164">
        <f>Z155*K155</f>
        <v>0</v>
      </c>
      <c r="AR155" s="20" t="s">
        <v>166</v>
      </c>
      <c r="AT155" s="20" t="s">
        <v>162</v>
      </c>
      <c r="AU155" s="20" t="s">
        <v>102</v>
      </c>
      <c r="AY155" s="20" t="s">
        <v>161</v>
      </c>
      <c r="BE155" s="103">
        <f>IF(U155="základní",N155,0)</f>
        <v>0</v>
      </c>
      <c r="BF155" s="103">
        <f>IF(U155="snížená",N155,0)</f>
        <v>0</v>
      </c>
      <c r="BG155" s="103">
        <f>IF(U155="zákl. přenesená",N155,0)</f>
        <v>0</v>
      </c>
      <c r="BH155" s="103">
        <f>IF(U155="sníž. přenesená",N155,0)</f>
        <v>0</v>
      </c>
      <c r="BI155" s="103">
        <f>IF(U155="nulová",N155,0)</f>
        <v>0</v>
      </c>
      <c r="BJ155" s="20" t="s">
        <v>24</v>
      </c>
      <c r="BK155" s="103">
        <f>ROUND(L155*K155,2)</f>
        <v>0</v>
      </c>
      <c r="BL155" s="20" t="s">
        <v>166</v>
      </c>
      <c r="BM155" s="20" t="s">
        <v>193</v>
      </c>
    </row>
    <row r="156" spans="2:51" s="10" customFormat="1" ht="22.5" customHeight="1">
      <c r="B156" s="165"/>
      <c r="C156" s="166"/>
      <c r="D156" s="166"/>
      <c r="E156" s="167" t="s">
        <v>5</v>
      </c>
      <c r="F156" s="280" t="s">
        <v>194</v>
      </c>
      <c r="G156" s="281"/>
      <c r="H156" s="281"/>
      <c r="I156" s="281"/>
      <c r="J156" s="166"/>
      <c r="K156" s="168">
        <v>2.31</v>
      </c>
      <c r="L156" s="166"/>
      <c r="M156" s="166"/>
      <c r="N156" s="166"/>
      <c r="O156" s="166"/>
      <c r="P156" s="166"/>
      <c r="Q156" s="166"/>
      <c r="R156" s="169"/>
      <c r="T156" s="170"/>
      <c r="U156" s="166"/>
      <c r="V156" s="166"/>
      <c r="W156" s="166"/>
      <c r="X156" s="166"/>
      <c r="Y156" s="166"/>
      <c r="Z156" s="166"/>
      <c r="AA156" s="171"/>
      <c r="AT156" s="172" t="s">
        <v>169</v>
      </c>
      <c r="AU156" s="172" t="s">
        <v>102</v>
      </c>
      <c r="AV156" s="10" t="s">
        <v>102</v>
      </c>
      <c r="AW156" s="10" t="s">
        <v>39</v>
      </c>
      <c r="AX156" s="10" t="s">
        <v>82</v>
      </c>
      <c r="AY156" s="172" t="s">
        <v>161</v>
      </c>
    </row>
    <row r="157" spans="2:51" s="10" customFormat="1" ht="22.5" customHeight="1">
      <c r="B157" s="165"/>
      <c r="C157" s="166"/>
      <c r="D157" s="166"/>
      <c r="E157" s="167" t="s">
        <v>5</v>
      </c>
      <c r="F157" s="282" t="s">
        <v>195</v>
      </c>
      <c r="G157" s="283"/>
      <c r="H157" s="283"/>
      <c r="I157" s="283"/>
      <c r="J157" s="166"/>
      <c r="K157" s="168">
        <v>0.93</v>
      </c>
      <c r="L157" s="166"/>
      <c r="M157" s="166"/>
      <c r="N157" s="166"/>
      <c r="O157" s="166"/>
      <c r="P157" s="166"/>
      <c r="Q157" s="166"/>
      <c r="R157" s="169"/>
      <c r="T157" s="170"/>
      <c r="U157" s="166"/>
      <c r="V157" s="166"/>
      <c r="W157" s="166"/>
      <c r="X157" s="166"/>
      <c r="Y157" s="166"/>
      <c r="Z157" s="166"/>
      <c r="AA157" s="171"/>
      <c r="AT157" s="172" t="s">
        <v>169</v>
      </c>
      <c r="AU157" s="172" t="s">
        <v>102</v>
      </c>
      <c r="AV157" s="10" t="s">
        <v>102</v>
      </c>
      <c r="AW157" s="10" t="s">
        <v>39</v>
      </c>
      <c r="AX157" s="10" t="s">
        <v>82</v>
      </c>
      <c r="AY157" s="172" t="s">
        <v>161</v>
      </c>
    </row>
    <row r="158" spans="2:51" s="10" customFormat="1" ht="31.5" customHeight="1">
      <c r="B158" s="165"/>
      <c r="C158" s="166"/>
      <c r="D158" s="166"/>
      <c r="E158" s="167" t="s">
        <v>5</v>
      </c>
      <c r="F158" s="282" t="s">
        <v>196</v>
      </c>
      <c r="G158" s="283"/>
      <c r="H158" s="283"/>
      <c r="I158" s="283"/>
      <c r="J158" s="166"/>
      <c r="K158" s="168">
        <v>5.053</v>
      </c>
      <c r="L158" s="166"/>
      <c r="M158" s="166"/>
      <c r="N158" s="166"/>
      <c r="O158" s="166"/>
      <c r="P158" s="166"/>
      <c r="Q158" s="166"/>
      <c r="R158" s="169"/>
      <c r="T158" s="170"/>
      <c r="U158" s="166"/>
      <c r="V158" s="166"/>
      <c r="W158" s="166"/>
      <c r="X158" s="166"/>
      <c r="Y158" s="166"/>
      <c r="Z158" s="166"/>
      <c r="AA158" s="171"/>
      <c r="AT158" s="172" t="s">
        <v>169</v>
      </c>
      <c r="AU158" s="172" t="s">
        <v>102</v>
      </c>
      <c r="AV158" s="10" t="s">
        <v>102</v>
      </c>
      <c r="AW158" s="10" t="s">
        <v>39</v>
      </c>
      <c r="AX158" s="10" t="s">
        <v>82</v>
      </c>
      <c r="AY158" s="172" t="s">
        <v>161</v>
      </c>
    </row>
    <row r="159" spans="2:51" s="11" customFormat="1" ht="22.5" customHeight="1">
      <c r="B159" s="173"/>
      <c r="C159" s="174"/>
      <c r="D159" s="174"/>
      <c r="E159" s="175" t="s">
        <v>5</v>
      </c>
      <c r="F159" s="284" t="s">
        <v>171</v>
      </c>
      <c r="G159" s="285"/>
      <c r="H159" s="285"/>
      <c r="I159" s="285"/>
      <c r="J159" s="174"/>
      <c r="K159" s="176">
        <v>8.293</v>
      </c>
      <c r="L159" s="174"/>
      <c r="M159" s="174"/>
      <c r="N159" s="174"/>
      <c r="O159" s="174"/>
      <c r="P159" s="174"/>
      <c r="Q159" s="174"/>
      <c r="R159" s="177"/>
      <c r="T159" s="178"/>
      <c r="U159" s="174"/>
      <c r="V159" s="174"/>
      <c r="W159" s="174"/>
      <c r="X159" s="174"/>
      <c r="Y159" s="174"/>
      <c r="Z159" s="174"/>
      <c r="AA159" s="179"/>
      <c r="AT159" s="180" t="s">
        <v>169</v>
      </c>
      <c r="AU159" s="180" t="s">
        <v>102</v>
      </c>
      <c r="AV159" s="11" t="s">
        <v>166</v>
      </c>
      <c r="AW159" s="11" t="s">
        <v>39</v>
      </c>
      <c r="AX159" s="11" t="s">
        <v>24</v>
      </c>
      <c r="AY159" s="180" t="s">
        <v>161</v>
      </c>
    </row>
    <row r="160" spans="2:51" s="10" customFormat="1" ht="22.5" customHeight="1">
      <c r="B160" s="165"/>
      <c r="C160" s="166"/>
      <c r="D160" s="166"/>
      <c r="E160" s="167" t="s">
        <v>5</v>
      </c>
      <c r="F160" s="282" t="s">
        <v>5</v>
      </c>
      <c r="G160" s="283"/>
      <c r="H160" s="283"/>
      <c r="I160" s="283"/>
      <c r="J160" s="166"/>
      <c r="K160" s="168">
        <v>0</v>
      </c>
      <c r="L160" s="166"/>
      <c r="M160" s="166"/>
      <c r="N160" s="166"/>
      <c r="O160" s="166"/>
      <c r="P160" s="166"/>
      <c r="Q160" s="166"/>
      <c r="R160" s="169"/>
      <c r="T160" s="170"/>
      <c r="U160" s="166"/>
      <c r="V160" s="166"/>
      <c r="W160" s="166"/>
      <c r="X160" s="166"/>
      <c r="Y160" s="166"/>
      <c r="Z160" s="166"/>
      <c r="AA160" s="171"/>
      <c r="AT160" s="172" t="s">
        <v>169</v>
      </c>
      <c r="AU160" s="172" t="s">
        <v>102</v>
      </c>
      <c r="AV160" s="10" t="s">
        <v>102</v>
      </c>
      <c r="AW160" s="10" t="s">
        <v>39</v>
      </c>
      <c r="AX160" s="10" t="s">
        <v>82</v>
      </c>
      <c r="AY160" s="172" t="s">
        <v>161</v>
      </c>
    </row>
    <row r="161" spans="2:65" s="1" customFormat="1" ht="31.5" customHeight="1">
      <c r="B161" s="129"/>
      <c r="C161" s="158" t="s">
        <v>197</v>
      </c>
      <c r="D161" s="158" t="s">
        <v>162</v>
      </c>
      <c r="E161" s="159" t="s">
        <v>198</v>
      </c>
      <c r="F161" s="277" t="s">
        <v>199</v>
      </c>
      <c r="G161" s="277"/>
      <c r="H161" s="277"/>
      <c r="I161" s="277"/>
      <c r="J161" s="160" t="s">
        <v>165</v>
      </c>
      <c r="K161" s="161">
        <v>21.765</v>
      </c>
      <c r="L161" s="278">
        <v>0</v>
      </c>
      <c r="M161" s="278"/>
      <c r="N161" s="279">
        <f>ROUND(L161*K161,2)</f>
        <v>0</v>
      </c>
      <c r="O161" s="279"/>
      <c r="P161" s="279"/>
      <c r="Q161" s="279"/>
      <c r="R161" s="132"/>
      <c r="T161" s="162" t="s">
        <v>5</v>
      </c>
      <c r="U161" s="46" t="s">
        <v>47</v>
      </c>
      <c r="V161" s="38"/>
      <c r="W161" s="163">
        <f>V161*K161</f>
        <v>0</v>
      </c>
      <c r="X161" s="163">
        <v>0</v>
      </c>
      <c r="Y161" s="163">
        <f>X161*K161</f>
        <v>0</v>
      </c>
      <c r="Z161" s="163">
        <v>0</v>
      </c>
      <c r="AA161" s="164">
        <f>Z161*K161</f>
        <v>0</v>
      </c>
      <c r="AR161" s="20" t="s">
        <v>166</v>
      </c>
      <c r="AT161" s="20" t="s">
        <v>162</v>
      </c>
      <c r="AU161" s="20" t="s">
        <v>102</v>
      </c>
      <c r="AY161" s="20" t="s">
        <v>161</v>
      </c>
      <c r="BE161" s="103">
        <f>IF(U161="základní",N161,0)</f>
        <v>0</v>
      </c>
      <c r="BF161" s="103">
        <f>IF(U161="snížená",N161,0)</f>
        <v>0</v>
      </c>
      <c r="BG161" s="103">
        <f>IF(U161="zákl. přenesená",N161,0)</f>
        <v>0</v>
      </c>
      <c r="BH161" s="103">
        <f>IF(U161="sníž. přenesená",N161,0)</f>
        <v>0</v>
      </c>
      <c r="BI161" s="103">
        <f>IF(U161="nulová",N161,0)</f>
        <v>0</v>
      </c>
      <c r="BJ161" s="20" t="s">
        <v>24</v>
      </c>
      <c r="BK161" s="103">
        <f>ROUND(L161*K161,2)</f>
        <v>0</v>
      </c>
      <c r="BL161" s="20" t="s">
        <v>166</v>
      </c>
      <c r="BM161" s="20" t="s">
        <v>200</v>
      </c>
    </row>
    <row r="162" spans="2:51" s="10" customFormat="1" ht="22.5" customHeight="1">
      <c r="B162" s="165"/>
      <c r="C162" s="166"/>
      <c r="D162" s="166"/>
      <c r="E162" s="167" t="s">
        <v>5</v>
      </c>
      <c r="F162" s="280" t="s">
        <v>201</v>
      </c>
      <c r="G162" s="281"/>
      <c r="H162" s="281"/>
      <c r="I162" s="281"/>
      <c r="J162" s="166"/>
      <c r="K162" s="168">
        <v>21.765</v>
      </c>
      <c r="L162" s="166"/>
      <c r="M162" s="166"/>
      <c r="N162" s="166"/>
      <c r="O162" s="166"/>
      <c r="P162" s="166"/>
      <c r="Q162" s="166"/>
      <c r="R162" s="169"/>
      <c r="T162" s="170"/>
      <c r="U162" s="166"/>
      <c r="V162" s="166"/>
      <c r="W162" s="166"/>
      <c r="X162" s="166"/>
      <c r="Y162" s="166"/>
      <c r="Z162" s="166"/>
      <c r="AA162" s="171"/>
      <c r="AT162" s="172" t="s">
        <v>169</v>
      </c>
      <c r="AU162" s="172" t="s">
        <v>102</v>
      </c>
      <c r="AV162" s="10" t="s">
        <v>102</v>
      </c>
      <c r="AW162" s="10" t="s">
        <v>39</v>
      </c>
      <c r="AX162" s="10" t="s">
        <v>24</v>
      </c>
      <c r="AY162" s="172" t="s">
        <v>161</v>
      </c>
    </row>
    <row r="163" spans="2:65" s="1" customFormat="1" ht="31.5" customHeight="1">
      <c r="B163" s="129"/>
      <c r="C163" s="158" t="s">
        <v>202</v>
      </c>
      <c r="D163" s="158" t="s">
        <v>162</v>
      </c>
      <c r="E163" s="159" t="s">
        <v>203</v>
      </c>
      <c r="F163" s="277" t="s">
        <v>204</v>
      </c>
      <c r="G163" s="277"/>
      <c r="H163" s="277"/>
      <c r="I163" s="277"/>
      <c r="J163" s="160" t="s">
        <v>165</v>
      </c>
      <c r="K163" s="161">
        <v>21.788</v>
      </c>
      <c r="L163" s="278">
        <v>0</v>
      </c>
      <c r="M163" s="278"/>
      <c r="N163" s="279">
        <f>ROUND(L163*K163,2)</f>
        <v>0</v>
      </c>
      <c r="O163" s="279"/>
      <c r="P163" s="279"/>
      <c r="Q163" s="279"/>
      <c r="R163" s="132"/>
      <c r="T163" s="162" t="s">
        <v>5</v>
      </c>
      <c r="U163" s="46" t="s">
        <v>47</v>
      </c>
      <c r="V163" s="38"/>
      <c r="W163" s="163">
        <f>V163*K163</f>
        <v>0</v>
      </c>
      <c r="X163" s="163">
        <v>0</v>
      </c>
      <c r="Y163" s="163">
        <f>X163*K163</f>
        <v>0</v>
      </c>
      <c r="Z163" s="163">
        <v>0</v>
      </c>
      <c r="AA163" s="164">
        <f>Z163*K163</f>
        <v>0</v>
      </c>
      <c r="AR163" s="20" t="s">
        <v>166</v>
      </c>
      <c r="AT163" s="20" t="s">
        <v>162</v>
      </c>
      <c r="AU163" s="20" t="s">
        <v>102</v>
      </c>
      <c r="AY163" s="20" t="s">
        <v>161</v>
      </c>
      <c r="BE163" s="103">
        <f>IF(U163="základní",N163,0)</f>
        <v>0</v>
      </c>
      <c r="BF163" s="103">
        <f>IF(U163="snížená",N163,0)</f>
        <v>0</v>
      </c>
      <c r="BG163" s="103">
        <f>IF(U163="zákl. přenesená",N163,0)</f>
        <v>0</v>
      </c>
      <c r="BH163" s="103">
        <f>IF(U163="sníž. přenesená",N163,0)</f>
        <v>0</v>
      </c>
      <c r="BI163" s="103">
        <f>IF(U163="nulová",N163,0)</f>
        <v>0</v>
      </c>
      <c r="BJ163" s="20" t="s">
        <v>24</v>
      </c>
      <c r="BK163" s="103">
        <f>ROUND(L163*K163,2)</f>
        <v>0</v>
      </c>
      <c r="BL163" s="20" t="s">
        <v>166</v>
      </c>
      <c r="BM163" s="20" t="s">
        <v>205</v>
      </c>
    </row>
    <row r="164" spans="2:51" s="10" customFormat="1" ht="22.5" customHeight="1">
      <c r="B164" s="165"/>
      <c r="C164" s="166"/>
      <c r="D164" s="166"/>
      <c r="E164" s="167" t="s">
        <v>5</v>
      </c>
      <c r="F164" s="280" t="s">
        <v>206</v>
      </c>
      <c r="G164" s="281"/>
      <c r="H164" s="281"/>
      <c r="I164" s="281"/>
      <c r="J164" s="166"/>
      <c r="K164" s="168">
        <v>21.788</v>
      </c>
      <c r="L164" s="166"/>
      <c r="M164" s="166"/>
      <c r="N164" s="166"/>
      <c r="O164" s="166"/>
      <c r="P164" s="166"/>
      <c r="Q164" s="166"/>
      <c r="R164" s="169"/>
      <c r="T164" s="170"/>
      <c r="U164" s="166"/>
      <c r="V164" s="166"/>
      <c r="W164" s="166"/>
      <c r="X164" s="166"/>
      <c r="Y164" s="166"/>
      <c r="Z164" s="166"/>
      <c r="AA164" s="171"/>
      <c r="AT164" s="172" t="s">
        <v>169</v>
      </c>
      <c r="AU164" s="172" t="s">
        <v>102</v>
      </c>
      <c r="AV164" s="10" t="s">
        <v>102</v>
      </c>
      <c r="AW164" s="10" t="s">
        <v>39</v>
      </c>
      <c r="AX164" s="10" t="s">
        <v>24</v>
      </c>
      <c r="AY164" s="172" t="s">
        <v>161</v>
      </c>
    </row>
    <row r="165" spans="2:65" s="1" customFormat="1" ht="31.5" customHeight="1">
      <c r="B165" s="129"/>
      <c r="C165" s="158" t="s">
        <v>207</v>
      </c>
      <c r="D165" s="158" t="s">
        <v>162</v>
      </c>
      <c r="E165" s="159" t="s">
        <v>208</v>
      </c>
      <c r="F165" s="277" t="s">
        <v>209</v>
      </c>
      <c r="G165" s="277"/>
      <c r="H165" s="277"/>
      <c r="I165" s="277"/>
      <c r="J165" s="160" t="s">
        <v>165</v>
      </c>
      <c r="K165" s="161">
        <v>21.788</v>
      </c>
      <c r="L165" s="278">
        <v>0</v>
      </c>
      <c r="M165" s="278"/>
      <c r="N165" s="279">
        <f>ROUND(L165*K165,2)</f>
        <v>0</v>
      </c>
      <c r="O165" s="279"/>
      <c r="P165" s="279"/>
      <c r="Q165" s="279"/>
      <c r="R165" s="132"/>
      <c r="T165" s="162" t="s">
        <v>5</v>
      </c>
      <c r="U165" s="46" t="s">
        <v>47</v>
      </c>
      <c r="V165" s="38"/>
      <c r="W165" s="163">
        <f>V165*K165</f>
        <v>0</v>
      </c>
      <c r="X165" s="163">
        <v>0</v>
      </c>
      <c r="Y165" s="163">
        <f>X165*K165</f>
        <v>0</v>
      </c>
      <c r="Z165" s="163">
        <v>0</v>
      </c>
      <c r="AA165" s="164">
        <f>Z165*K165</f>
        <v>0</v>
      </c>
      <c r="AR165" s="20" t="s">
        <v>166</v>
      </c>
      <c r="AT165" s="20" t="s">
        <v>162</v>
      </c>
      <c r="AU165" s="20" t="s">
        <v>102</v>
      </c>
      <c r="AY165" s="20" t="s">
        <v>161</v>
      </c>
      <c r="BE165" s="103">
        <f>IF(U165="základní",N165,0)</f>
        <v>0</v>
      </c>
      <c r="BF165" s="103">
        <f>IF(U165="snížená",N165,0)</f>
        <v>0</v>
      </c>
      <c r="BG165" s="103">
        <f>IF(U165="zákl. přenesená",N165,0)</f>
        <v>0</v>
      </c>
      <c r="BH165" s="103">
        <f>IF(U165="sníž. přenesená",N165,0)</f>
        <v>0</v>
      </c>
      <c r="BI165" s="103">
        <f>IF(U165="nulová",N165,0)</f>
        <v>0</v>
      </c>
      <c r="BJ165" s="20" t="s">
        <v>24</v>
      </c>
      <c r="BK165" s="103">
        <f>ROUND(L165*K165,2)</f>
        <v>0</v>
      </c>
      <c r="BL165" s="20" t="s">
        <v>166</v>
      </c>
      <c r="BM165" s="20" t="s">
        <v>210</v>
      </c>
    </row>
    <row r="166" spans="2:51" s="10" customFormat="1" ht="22.5" customHeight="1">
      <c r="B166" s="165"/>
      <c r="C166" s="166"/>
      <c r="D166" s="166"/>
      <c r="E166" s="167" t="s">
        <v>5</v>
      </c>
      <c r="F166" s="280" t="s">
        <v>206</v>
      </c>
      <c r="G166" s="281"/>
      <c r="H166" s="281"/>
      <c r="I166" s="281"/>
      <c r="J166" s="166"/>
      <c r="K166" s="168">
        <v>21.788</v>
      </c>
      <c r="L166" s="166"/>
      <c r="M166" s="166"/>
      <c r="N166" s="166"/>
      <c r="O166" s="166"/>
      <c r="P166" s="166"/>
      <c r="Q166" s="166"/>
      <c r="R166" s="169"/>
      <c r="T166" s="170"/>
      <c r="U166" s="166"/>
      <c r="V166" s="166"/>
      <c r="W166" s="166"/>
      <c r="X166" s="166"/>
      <c r="Y166" s="166"/>
      <c r="Z166" s="166"/>
      <c r="AA166" s="171"/>
      <c r="AT166" s="172" t="s">
        <v>169</v>
      </c>
      <c r="AU166" s="172" t="s">
        <v>102</v>
      </c>
      <c r="AV166" s="10" t="s">
        <v>102</v>
      </c>
      <c r="AW166" s="10" t="s">
        <v>39</v>
      </c>
      <c r="AX166" s="10" t="s">
        <v>24</v>
      </c>
      <c r="AY166" s="172" t="s">
        <v>161</v>
      </c>
    </row>
    <row r="167" spans="2:65" s="1" customFormat="1" ht="31.5" customHeight="1">
      <c r="B167" s="129"/>
      <c r="C167" s="158" t="s">
        <v>29</v>
      </c>
      <c r="D167" s="158" t="s">
        <v>162</v>
      </c>
      <c r="E167" s="159" t="s">
        <v>211</v>
      </c>
      <c r="F167" s="277" t="s">
        <v>212</v>
      </c>
      <c r="G167" s="277"/>
      <c r="H167" s="277"/>
      <c r="I167" s="277"/>
      <c r="J167" s="160" t="s">
        <v>165</v>
      </c>
      <c r="K167" s="161">
        <v>225.053</v>
      </c>
      <c r="L167" s="278">
        <v>0</v>
      </c>
      <c r="M167" s="278"/>
      <c r="N167" s="279">
        <f>ROUND(L167*K167,2)</f>
        <v>0</v>
      </c>
      <c r="O167" s="279"/>
      <c r="P167" s="279"/>
      <c r="Q167" s="279"/>
      <c r="R167" s="132"/>
      <c r="T167" s="162" t="s">
        <v>5</v>
      </c>
      <c r="U167" s="46" t="s">
        <v>47</v>
      </c>
      <c r="V167" s="38"/>
      <c r="W167" s="163">
        <f>V167*K167</f>
        <v>0</v>
      </c>
      <c r="X167" s="163">
        <v>0</v>
      </c>
      <c r="Y167" s="163">
        <f>X167*K167</f>
        <v>0</v>
      </c>
      <c r="Z167" s="163">
        <v>0</v>
      </c>
      <c r="AA167" s="164">
        <f>Z167*K167</f>
        <v>0</v>
      </c>
      <c r="AR167" s="20" t="s">
        <v>166</v>
      </c>
      <c r="AT167" s="20" t="s">
        <v>162</v>
      </c>
      <c r="AU167" s="20" t="s">
        <v>102</v>
      </c>
      <c r="AY167" s="20" t="s">
        <v>161</v>
      </c>
      <c r="BE167" s="103">
        <f>IF(U167="základní",N167,0)</f>
        <v>0</v>
      </c>
      <c r="BF167" s="103">
        <f>IF(U167="snížená",N167,0)</f>
        <v>0</v>
      </c>
      <c r="BG167" s="103">
        <f>IF(U167="zákl. přenesená",N167,0)</f>
        <v>0</v>
      </c>
      <c r="BH167" s="103">
        <f>IF(U167="sníž. přenesená",N167,0)</f>
        <v>0</v>
      </c>
      <c r="BI167" s="103">
        <f>IF(U167="nulová",N167,0)</f>
        <v>0</v>
      </c>
      <c r="BJ167" s="20" t="s">
        <v>24</v>
      </c>
      <c r="BK167" s="103">
        <f>ROUND(L167*K167,2)</f>
        <v>0</v>
      </c>
      <c r="BL167" s="20" t="s">
        <v>166</v>
      </c>
      <c r="BM167" s="20" t="s">
        <v>213</v>
      </c>
    </row>
    <row r="168" spans="2:51" s="10" customFormat="1" ht="22.5" customHeight="1">
      <c r="B168" s="165"/>
      <c r="C168" s="166"/>
      <c r="D168" s="166"/>
      <c r="E168" s="167" t="s">
        <v>5</v>
      </c>
      <c r="F168" s="280" t="s">
        <v>214</v>
      </c>
      <c r="G168" s="281"/>
      <c r="H168" s="281"/>
      <c r="I168" s="281"/>
      <c r="J168" s="166"/>
      <c r="K168" s="168">
        <v>225.053</v>
      </c>
      <c r="L168" s="166"/>
      <c r="M168" s="166"/>
      <c r="N168" s="166"/>
      <c r="O168" s="166"/>
      <c r="P168" s="166"/>
      <c r="Q168" s="166"/>
      <c r="R168" s="169"/>
      <c r="T168" s="170"/>
      <c r="U168" s="166"/>
      <c r="V168" s="166"/>
      <c r="W168" s="166"/>
      <c r="X168" s="166"/>
      <c r="Y168" s="166"/>
      <c r="Z168" s="166"/>
      <c r="AA168" s="171"/>
      <c r="AT168" s="172" t="s">
        <v>169</v>
      </c>
      <c r="AU168" s="172" t="s">
        <v>102</v>
      </c>
      <c r="AV168" s="10" t="s">
        <v>102</v>
      </c>
      <c r="AW168" s="10" t="s">
        <v>39</v>
      </c>
      <c r="AX168" s="10" t="s">
        <v>24</v>
      </c>
      <c r="AY168" s="172" t="s">
        <v>161</v>
      </c>
    </row>
    <row r="169" spans="2:65" s="1" customFormat="1" ht="44.25" customHeight="1">
      <c r="B169" s="129"/>
      <c r="C169" s="158" t="s">
        <v>215</v>
      </c>
      <c r="D169" s="158" t="s">
        <v>162</v>
      </c>
      <c r="E169" s="159" t="s">
        <v>216</v>
      </c>
      <c r="F169" s="277" t="s">
        <v>217</v>
      </c>
      <c r="G169" s="277"/>
      <c r="H169" s="277"/>
      <c r="I169" s="277"/>
      <c r="J169" s="160" t="s">
        <v>165</v>
      </c>
      <c r="K169" s="161">
        <v>1125.265</v>
      </c>
      <c r="L169" s="278">
        <v>0</v>
      </c>
      <c r="M169" s="278"/>
      <c r="N169" s="279">
        <f>ROUND(L169*K169,2)</f>
        <v>0</v>
      </c>
      <c r="O169" s="279"/>
      <c r="P169" s="279"/>
      <c r="Q169" s="279"/>
      <c r="R169" s="132"/>
      <c r="T169" s="162" t="s">
        <v>5</v>
      </c>
      <c r="U169" s="46" t="s">
        <v>47</v>
      </c>
      <c r="V169" s="38"/>
      <c r="W169" s="163">
        <f>V169*K169</f>
        <v>0</v>
      </c>
      <c r="X169" s="163">
        <v>0</v>
      </c>
      <c r="Y169" s="163">
        <f>X169*K169</f>
        <v>0</v>
      </c>
      <c r="Z169" s="163">
        <v>0</v>
      </c>
      <c r="AA169" s="164">
        <f>Z169*K169</f>
        <v>0</v>
      </c>
      <c r="AR169" s="20" t="s">
        <v>166</v>
      </c>
      <c r="AT169" s="20" t="s">
        <v>162</v>
      </c>
      <c r="AU169" s="20" t="s">
        <v>102</v>
      </c>
      <c r="AY169" s="20" t="s">
        <v>161</v>
      </c>
      <c r="BE169" s="103">
        <f>IF(U169="základní",N169,0)</f>
        <v>0</v>
      </c>
      <c r="BF169" s="103">
        <f>IF(U169="snížená",N169,0)</f>
        <v>0</v>
      </c>
      <c r="BG169" s="103">
        <f>IF(U169="zákl. přenesená",N169,0)</f>
        <v>0</v>
      </c>
      <c r="BH169" s="103">
        <f>IF(U169="sníž. přenesená",N169,0)</f>
        <v>0</v>
      </c>
      <c r="BI169" s="103">
        <f>IF(U169="nulová",N169,0)</f>
        <v>0</v>
      </c>
      <c r="BJ169" s="20" t="s">
        <v>24</v>
      </c>
      <c r="BK169" s="103">
        <f>ROUND(L169*K169,2)</f>
        <v>0</v>
      </c>
      <c r="BL169" s="20" t="s">
        <v>166</v>
      </c>
      <c r="BM169" s="20" t="s">
        <v>218</v>
      </c>
    </row>
    <row r="170" spans="2:51" s="10" customFormat="1" ht="22.5" customHeight="1">
      <c r="B170" s="165"/>
      <c r="C170" s="166"/>
      <c r="D170" s="166"/>
      <c r="E170" s="167" t="s">
        <v>5</v>
      </c>
      <c r="F170" s="280" t="s">
        <v>219</v>
      </c>
      <c r="G170" s="281"/>
      <c r="H170" s="281"/>
      <c r="I170" s="281"/>
      <c r="J170" s="166"/>
      <c r="K170" s="168">
        <v>1125.265</v>
      </c>
      <c r="L170" s="166"/>
      <c r="M170" s="166"/>
      <c r="N170" s="166"/>
      <c r="O170" s="166"/>
      <c r="P170" s="166"/>
      <c r="Q170" s="166"/>
      <c r="R170" s="169"/>
      <c r="T170" s="170"/>
      <c r="U170" s="166"/>
      <c r="V170" s="166"/>
      <c r="W170" s="166"/>
      <c r="X170" s="166"/>
      <c r="Y170" s="166"/>
      <c r="Z170" s="166"/>
      <c r="AA170" s="171"/>
      <c r="AT170" s="172" t="s">
        <v>169</v>
      </c>
      <c r="AU170" s="172" t="s">
        <v>102</v>
      </c>
      <c r="AV170" s="10" t="s">
        <v>102</v>
      </c>
      <c r="AW170" s="10" t="s">
        <v>39</v>
      </c>
      <c r="AX170" s="10" t="s">
        <v>24</v>
      </c>
      <c r="AY170" s="172" t="s">
        <v>161</v>
      </c>
    </row>
    <row r="171" spans="2:65" s="1" customFormat="1" ht="22.5" customHeight="1">
      <c r="B171" s="129"/>
      <c r="C171" s="158" t="s">
        <v>220</v>
      </c>
      <c r="D171" s="158" t="s">
        <v>162</v>
      </c>
      <c r="E171" s="159" t="s">
        <v>221</v>
      </c>
      <c r="F171" s="277" t="s">
        <v>222</v>
      </c>
      <c r="G171" s="277"/>
      <c r="H171" s="277"/>
      <c r="I171" s="277"/>
      <c r="J171" s="160" t="s">
        <v>165</v>
      </c>
      <c r="K171" s="161">
        <v>225.053</v>
      </c>
      <c r="L171" s="278">
        <v>0</v>
      </c>
      <c r="M171" s="278"/>
      <c r="N171" s="279">
        <f>ROUND(L171*K171,2)</f>
        <v>0</v>
      </c>
      <c r="O171" s="279"/>
      <c r="P171" s="279"/>
      <c r="Q171" s="279"/>
      <c r="R171" s="132"/>
      <c r="T171" s="162" t="s">
        <v>5</v>
      </c>
      <c r="U171" s="46" t="s">
        <v>47</v>
      </c>
      <c r="V171" s="38"/>
      <c r="W171" s="163">
        <f>V171*K171</f>
        <v>0</v>
      </c>
      <c r="X171" s="163">
        <v>0</v>
      </c>
      <c r="Y171" s="163">
        <f>X171*K171</f>
        <v>0</v>
      </c>
      <c r="Z171" s="163">
        <v>0</v>
      </c>
      <c r="AA171" s="164">
        <f>Z171*K171</f>
        <v>0</v>
      </c>
      <c r="AR171" s="20" t="s">
        <v>166</v>
      </c>
      <c r="AT171" s="20" t="s">
        <v>162</v>
      </c>
      <c r="AU171" s="20" t="s">
        <v>102</v>
      </c>
      <c r="AY171" s="20" t="s">
        <v>161</v>
      </c>
      <c r="BE171" s="103">
        <f>IF(U171="základní",N171,0)</f>
        <v>0</v>
      </c>
      <c r="BF171" s="103">
        <f>IF(U171="snížená",N171,0)</f>
        <v>0</v>
      </c>
      <c r="BG171" s="103">
        <f>IF(U171="zákl. přenesená",N171,0)</f>
        <v>0</v>
      </c>
      <c r="BH171" s="103">
        <f>IF(U171="sníž. přenesená",N171,0)</f>
        <v>0</v>
      </c>
      <c r="BI171" s="103">
        <f>IF(U171="nulová",N171,0)</f>
        <v>0</v>
      </c>
      <c r="BJ171" s="20" t="s">
        <v>24</v>
      </c>
      <c r="BK171" s="103">
        <f>ROUND(L171*K171,2)</f>
        <v>0</v>
      </c>
      <c r="BL171" s="20" t="s">
        <v>166</v>
      </c>
      <c r="BM171" s="20" t="s">
        <v>223</v>
      </c>
    </row>
    <row r="172" spans="2:65" s="1" customFormat="1" ht="31.5" customHeight="1">
      <c r="B172" s="129"/>
      <c r="C172" s="158" t="s">
        <v>224</v>
      </c>
      <c r="D172" s="158" t="s">
        <v>162</v>
      </c>
      <c r="E172" s="159" t="s">
        <v>225</v>
      </c>
      <c r="F172" s="277" t="s">
        <v>226</v>
      </c>
      <c r="G172" s="277"/>
      <c r="H172" s="277"/>
      <c r="I172" s="277"/>
      <c r="J172" s="160" t="s">
        <v>227</v>
      </c>
      <c r="K172" s="161">
        <v>360.085</v>
      </c>
      <c r="L172" s="278">
        <v>0</v>
      </c>
      <c r="M172" s="278"/>
      <c r="N172" s="279">
        <f>ROUND(L172*K172,2)</f>
        <v>0</v>
      </c>
      <c r="O172" s="279"/>
      <c r="P172" s="279"/>
      <c r="Q172" s="279"/>
      <c r="R172" s="132"/>
      <c r="T172" s="162" t="s">
        <v>5</v>
      </c>
      <c r="U172" s="46" t="s">
        <v>47</v>
      </c>
      <c r="V172" s="38"/>
      <c r="W172" s="163">
        <f>V172*K172</f>
        <v>0</v>
      </c>
      <c r="X172" s="163">
        <v>0</v>
      </c>
      <c r="Y172" s="163">
        <f>X172*K172</f>
        <v>0</v>
      </c>
      <c r="Z172" s="163">
        <v>0</v>
      </c>
      <c r="AA172" s="164">
        <f>Z172*K172</f>
        <v>0</v>
      </c>
      <c r="AR172" s="20" t="s">
        <v>166</v>
      </c>
      <c r="AT172" s="20" t="s">
        <v>162</v>
      </c>
      <c r="AU172" s="20" t="s">
        <v>102</v>
      </c>
      <c r="AY172" s="20" t="s">
        <v>161</v>
      </c>
      <c r="BE172" s="103">
        <f>IF(U172="základní",N172,0)</f>
        <v>0</v>
      </c>
      <c r="BF172" s="103">
        <f>IF(U172="snížená",N172,0)</f>
        <v>0</v>
      </c>
      <c r="BG172" s="103">
        <f>IF(U172="zákl. přenesená",N172,0)</f>
        <v>0</v>
      </c>
      <c r="BH172" s="103">
        <f>IF(U172="sníž. přenesená",N172,0)</f>
        <v>0</v>
      </c>
      <c r="BI172" s="103">
        <f>IF(U172="nulová",N172,0)</f>
        <v>0</v>
      </c>
      <c r="BJ172" s="20" t="s">
        <v>24</v>
      </c>
      <c r="BK172" s="103">
        <f>ROUND(L172*K172,2)</f>
        <v>0</v>
      </c>
      <c r="BL172" s="20" t="s">
        <v>166</v>
      </c>
      <c r="BM172" s="20" t="s">
        <v>228</v>
      </c>
    </row>
    <row r="173" spans="2:51" s="10" customFormat="1" ht="22.5" customHeight="1">
      <c r="B173" s="165"/>
      <c r="C173" s="166"/>
      <c r="D173" s="166"/>
      <c r="E173" s="167" t="s">
        <v>5</v>
      </c>
      <c r="F173" s="280" t="s">
        <v>229</v>
      </c>
      <c r="G173" s="281"/>
      <c r="H173" s="281"/>
      <c r="I173" s="281"/>
      <c r="J173" s="166"/>
      <c r="K173" s="168">
        <v>360.085</v>
      </c>
      <c r="L173" s="166"/>
      <c r="M173" s="166"/>
      <c r="N173" s="166"/>
      <c r="O173" s="166"/>
      <c r="P173" s="166"/>
      <c r="Q173" s="166"/>
      <c r="R173" s="169"/>
      <c r="T173" s="170"/>
      <c r="U173" s="166"/>
      <c r="V173" s="166"/>
      <c r="W173" s="166"/>
      <c r="X173" s="166"/>
      <c r="Y173" s="166"/>
      <c r="Z173" s="166"/>
      <c r="AA173" s="171"/>
      <c r="AT173" s="172" t="s">
        <v>169</v>
      </c>
      <c r="AU173" s="172" t="s">
        <v>102</v>
      </c>
      <c r="AV173" s="10" t="s">
        <v>102</v>
      </c>
      <c r="AW173" s="10" t="s">
        <v>39</v>
      </c>
      <c r="AX173" s="10" t="s">
        <v>24</v>
      </c>
      <c r="AY173" s="172" t="s">
        <v>161</v>
      </c>
    </row>
    <row r="174" spans="2:65" s="1" customFormat="1" ht="22.5" customHeight="1">
      <c r="B174" s="129"/>
      <c r="C174" s="158" t="s">
        <v>230</v>
      </c>
      <c r="D174" s="158" t="s">
        <v>162</v>
      </c>
      <c r="E174" s="159" t="s">
        <v>231</v>
      </c>
      <c r="F174" s="277" t="s">
        <v>232</v>
      </c>
      <c r="G174" s="277"/>
      <c r="H174" s="277"/>
      <c r="I174" s="277"/>
      <c r="J174" s="160" t="s">
        <v>233</v>
      </c>
      <c r="K174" s="161">
        <v>97.2</v>
      </c>
      <c r="L174" s="278">
        <v>0</v>
      </c>
      <c r="M174" s="278"/>
      <c r="N174" s="279">
        <f>ROUND(L174*K174,2)</f>
        <v>0</v>
      </c>
      <c r="O174" s="279"/>
      <c r="P174" s="279"/>
      <c r="Q174" s="279"/>
      <c r="R174" s="132"/>
      <c r="T174" s="162" t="s">
        <v>5</v>
      </c>
      <c r="U174" s="46" t="s">
        <v>47</v>
      </c>
      <c r="V174" s="38"/>
      <c r="W174" s="163">
        <f>V174*K174</f>
        <v>0</v>
      </c>
      <c r="X174" s="163">
        <v>0</v>
      </c>
      <c r="Y174" s="163">
        <f>X174*K174</f>
        <v>0</v>
      </c>
      <c r="Z174" s="163">
        <v>0</v>
      </c>
      <c r="AA174" s="164">
        <f>Z174*K174</f>
        <v>0</v>
      </c>
      <c r="AR174" s="20" t="s">
        <v>166</v>
      </c>
      <c r="AT174" s="20" t="s">
        <v>162</v>
      </c>
      <c r="AU174" s="20" t="s">
        <v>102</v>
      </c>
      <c r="AY174" s="20" t="s">
        <v>161</v>
      </c>
      <c r="BE174" s="103">
        <f>IF(U174="základní",N174,0)</f>
        <v>0</v>
      </c>
      <c r="BF174" s="103">
        <f>IF(U174="snížená",N174,0)</f>
        <v>0</v>
      </c>
      <c r="BG174" s="103">
        <f>IF(U174="zákl. přenesená",N174,0)</f>
        <v>0</v>
      </c>
      <c r="BH174" s="103">
        <f>IF(U174="sníž. přenesená",N174,0)</f>
        <v>0</v>
      </c>
      <c r="BI174" s="103">
        <f>IF(U174="nulová",N174,0)</f>
        <v>0</v>
      </c>
      <c r="BJ174" s="20" t="s">
        <v>24</v>
      </c>
      <c r="BK174" s="103">
        <f>ROUND(L174*K174,2)</f>
        <v>0</v>
      </c>
      <c r="BL174" s="20" t="s">
        <v>166</v>
      </c>
      <c r="BM174" s="20" t="s">
        <v>234</v>
      </c>
    </row>
    <row r="175" spans="2:51" s="10" customFormat="1" ht="22.5" customHeight="1">
      <c r="B175" s="165"/>
      <c r="C175" s="166"/>
      <c r="D175" s="166"/>
      <c r="E175" s="167" t="s">
        <v>5</v>
      </c>
      <c r="F175" s="280" t="s">
        <v>235</v>
      </c>
      <c r="G175" s="281"/>
      <c r="H175" s="281"/>
      <c r="I175" s="281"/>
      <c r="J175" s="166"/>
      <c r="K175" s="168">
        <v>97.2</v>
      </c>
      <c r="L175" s="166"/>
      <c r="M175" s="166"/>
      <c r="N175" s="166"/>
      <c r="O175" s="166"/>
      <c r="P175" s="166"/>
      <c r="Q175" s="166"/>
      <c r="R175" s="169"/>
      <c r="T175" s="170"/>
      <c r="U175" s="166"/>
      <c r="V175" s="166"/>
      <c r="W175" s="166"/>
      <c r="X175" s="166"/>
      <c r="Y175" s="166"/>
      <c r="Z175" s="166"/>
      <c r="AA175" s="171"/>
      <c r="AT175" s="172" t="s">
        <v>169</v>
      </c>
      <c r="AU175" s="172" t="s">
        <v>102</v>
      </c>
      <c r="AV175" s="10" t="s">
        <v>102</v>
      </c>
      <c r="AW175" s="10" t="s">
        <v>39</v>
      </c>
      <c r="AX175" s="10" t="s">
        <v>24</v>
      </c>
      <c r="AY175" s="172" t="s">
        <v>161</v>
      </c>
    </row>
    <row r="176" spans="2:65" s="1" customFormat="1" ht="31.5" customHeight="1">
      <c r="B176" s="129"/>
      <c r="C176" s="158" t="s">
        <v>11</v>
      </c>
      <c r="D176" s="158" t="s">
        <v>162</v>
      </c>
      <c r="E176" s="159" t="s">
        <v>236</v>
      </c>
      <c r="F176" s="277" t="s">
        <v>237</v>
      </c>
      <c r="G176" s="277"/>
      <c r="H176" s="277"/>
      <c r="I176" s="277"/>
      <c r="J176" s="160" t="s">
        <v>165</v>
      </c>
      <c r="K176" s="161">
        <v>53.054</v>
      </c>
      <c r="L176" s="278">
        <v>0</v>
      </c>
      <c r="M176" s="278"/>
      <c r="N176" s="279">
        <f>ROUND(L176*K176,2)</f>
        <v>0</v>
      </c>
      <c r="O176" s="279"/>
      <c r="P176" s="279"/>
      <c r="Q176" s="279"/>
      <c r="R176" s="132"/>
      <c r="T176" s="162" t="s">
        <v>5</v>
      </c>
      <c r="U176" s="46" t="s">
        <v>47</v>
      </c>
      <c r="V176" s="38"/>
      <c r="W176" s="163">
        <f>V176*K176</f>
        <v>0</v>
      </c>
      <c r="X176" s="163">
        <v>0</v>
      </c>
      <c r="Y176" s="163">
        <f>X176*K176</f>
        <v>0</v>
      </c>
      <c r="Z176" s="163">
        <v>0</v>
      </c>
      <c r="AA176" s="164">
        <f>Z176*K176</f>
        <v>0</v>
      </c>
      <c r="AR176" s="20" t="s">
        <v>166</v>
      </c>
      <c r="AT176" s="20" t="s">
        <v>162</v>
      </c>
      <c r="AU176" s="20" t="s">
        <v>102</v>
      </c>
      <c r="AY176" s="20" t="s">
        <v>161</v>
      </c>
      <c r="BE176" s="103">
        <f>IF(U176="základní",N176,0)</f>
        <v>0</v>
      </c>
      <c r="BF176" s="103">
        <f>IF(U176="snížená",N176,0)</f>
        <v>0</v>
      </c>
      <c r="BG176" s="103">
        <f>IF(U176="zákl. přenesená",N176,0)</f>
        <v>0</v>
      </c>
      <c r="BH176" s="103">
        <f>IF(U176="sníž. přenesená",N176,0)</f>
        <v>0</v>
      </c>
      <c r="BI176" s="103">
        <f>IF(U176="nulová",N176,0)</f>
        <v>0</v>
      </c>
      <c r="BJ176" s="20" t="s">
        <v>24</v>
      </c>
      <c r="BK176" s="103">
        <f>ROUND(L176*K176,2)</f>
        <v>0</v>
      </c>
      <c r="BL176" s="20" t="s">
        <v>166</v>
      </c>
      <c r="BM176" s="20" t="s">
        <v>238</v>
      </c>
    </row>
    <row r="177" spans="2:51" s="10" customFormat="1" ht="22.5" customHeight="1">
      <c r="B177" s="165"/>
      <c r="C177" s="166"/>
      <c r="D177" s="166"/>
      <c r="E177" s="167" t="s">
        <v>5</v>
      </c>
      <c r="F177" s="280" t="s">
        <v>239</v>
      </c>
      <c r="G177" s="281"/>
      <c r="H177" s="281"/>
      <c r="I177" s="281"/>
      <c r="J177" s="166"/>
      <c r="K177" s="168">
        <v>35.304</v>
      </c>
      <c r="L177" s="166"/>
      <c r="M177" s="166"/>
      <c r="N177" s="166"/>
      <c r="O177" s="166"/>
      <c r="P177" s="166"/>
      <c r="Q177" s="166"/>
      <c r="R177" s="169"/>
      <c r="T177" s="170"/>
      <c r="U177" s="166"/>
      <c r="V177" s="166"/>
      <c r="W177" s="166"/>
      <c r="X177" s="166"/>
      <c r="Y177" s="166"/>
      <c r="Z177" s="166"/>
      <c r="AA177" s="171"/>
      <c r="AT177" s="172" t="s">
        <v>169</v>
      </c>
      <c r="AU177" s="172" t="s">
        <v>102</v>
      </c>
      <c r="AV177" s="10" t="s">
        <v>102</v>
      </c>
      <c r="AW177" s="10" t="s">
        <v>39</v>
      </c>
      <c r="AX177" s="10" t="s">
        <v>82</v>
      </c>
      <c r="AY177" s="172" t="s">
        <v>161</v>
      </c>
    </row>
    <row r="178" spans="2:51" s="10" customFormat="1" ht="22.5" customHeight="1">
      <c r="B178" s="165"/>
      <c r="C178" s="166"/>
      <c r="D178" s="166"/>
      <c r="E178" s="167" t="s">
        <v>5</v>
      </c>
      <c r="F178" s="282" t="s">
        <v>240</v>
      </c>
      <c r="G178" s="283"/>
      <c r="H178" s="283"/>
      <c r="I178" s="283"/>
      <c r="J178" s="166"/>
      <c r="K178" s="168">
        <v>9.25</v>
      </c>
      <c r="L178" s="166"/>
      <c r="M178" s="166"/>
      <c r="N178" s="166"/>
      <c r="O178" s="166"/>
      <c r="P178" s="166"/>
      <c r="Q178" s="166"/>
      <c r="R178" s="169"/>
      <c r="T178" s="170"/>
      <c r="U178" s="166"/>
      <c r="V178" s="166"/>
      <c r="W178" s="166"/>
      <c r="X178" s="166"/>
      <c r="Y178" s="166"/>
      <c r="Z178" s="166"/>
      <c r="AA178" s="171"/>
      <c r="AT178" s="172" t="s">
        <v>169</v>
      </c>
      <c r="AU178" s="172" t="s">
        <v>102</v>
      </c>
      <c r="AV178" s="10" t="s">
        <v>102</v>
      </c>
      <c r="AW178" s="10" t="s">
        <v>39</v>
      </c>
      <c r="AX178" s="10" t="s">
        <v>82</v>
      </c>
      <c r="AY178" s="172" t="s">
        <v>161</v>
      </c>
    </row>
    <row r="179" spans="2:51" s="10" customFormat="1" ht="22.5" customHeight="1">
      <c r="B179" s="165"/>
      <c r="C179" s="166"/>
      <c r="D179" s="166"/>
      <c r="E179" s="167" t="s">
        <v>5</v>
      </c>
      <c r="F179" s="282" t="s">
        <v>241</v>
      </c>
      <c r="G179" s="283"/>
      <c r="H179" s="283"/>
      <c r="I179" s="283"/>
      <c r="J179" s="166"/>
      <c r="K179" s="168">
        <v>6.125</v>
      </c>
      <c r="L179" s="166"/>
      <c r="M179" s="166"/>
      <c r="N179" s="166"/>
      <c r="O179" s="166"/>
      <c r="P179" s="166"/>
      <c r="Q179" s="166"/>
      <c r="R179" s="169"/>
      <c r="T179" s="170"/>
      <c r="U179" s="166"/>
      <c r="V179" s="166"/>
      <c r="W179" s="166"/>
      <c r="X179" s="166"/>
      <c r="Y179" s="166"/>
      <c r="Z179" s="166"/>
      <c r="AA179" s="171"/>
      <c r="AT179" s="172" t="s">
        <v>169</v>
      </c>
      <c r="AU179" s="172" t="s">
        <v>102</v>
      </c>
      <c r="AV179" s="10" t="s">
        <v>102</v>
      </c>
      <c r="AW179" s="10" t="s">
        <v>39</v>
      </c>
      <c r="AX179" s="10" t="s">
        <v>82</v>
      </c>
      <c r="AY179" s="172" t="s">
        <v>161</v>
      </c>
    </row>
    <row r="180" spans="2:51" s="10" customFormat="1" ht="22.5" customHeight="1">
      <c r="B180" s="165"/>
      <c r="C180" s="166"/>
      <c r="D180" s="166"/>
      <c r="E180" s="167" t="s">
        <v>5</v>
      </c>
      <c r="F180" s="282" t="s">
        <v>242</v>
      </c>
      <c r="G180" s="283"/>
      <c r="H180" s="283"/>
      <c r="I180" s="283"/>
      <c r="J180" s="166"/>
      <c r="K180" s="168">
        <v>2.375</v>
      </c>
      <c r="L180" s="166"/>
      <c r="M180" s="166"/>
      <c r="N180" s="166"/>
      <c r="O180" s="166"/>
      <c r="P180" s="166"/>
      <c r="Q180" s="166"/>
      <c r="R180" s="169"/>
      <c r="T180" s="170"/>
      <c r="U180" s="166"/>
      <c r="V180" s="166"/>
      <c r="W180" s="166"/>
      <c r="X180" s="166"/>
      <c r="Y180" s="166"/>
      <c r="Z180" s="166"/>
      <c r="AA180" s="171"/>
      <c r="AT180" s="172" t="s">
        <v>169</v>
      </c>
      <c r="AU180" s="172" t="s">
        <v>102</v>
      </c>
      <c r="AV180" s="10" t="s">
        <v>102</v>
      </c>
      <c r="AW180" s="10" t="s">
        <v>39</v>
      </c>
      <c r="AX180" s="10" t="s">
        <v>82</v>
      </c>
      <c r="AY180" s="172" t="s">
        <v>161</v>
      </c>
    </row>
    <row r="181" spans="2:51" s="11" customFormat="1" ht="22.5" customHeight="1">
      <c r="B181" s="173"/>
      <c r="C181" s="174"/>
      <c r="D181" s="174"/>
      <c r="E181" s="175" t="s">
        <v>5</v>
      </c>
      <c r="F181" s="284" t="s">
        <v>171</v>
      </c>
      <c r="G181" s="285"/>
      <c r="H181" s="285"/>
      <c r="I181" s="285"/>
      <c r="J181" s="174"/>
      <c r="K181" s="176">
        <v>53.054</v>
      </c>
      <c r="L181" s="174"/>
      <c r="M181" s="174"/>
      <c r="N181" s="174"/>
      <c r="O181" s="174"/>
      <c r="P181" s="174"/>
      <c r="Q181" s="174"/>
      <c r="R181" s="177"/>
      <c r="T181" s="178"/>
      <c r="U181" s="174"/>
      <c r="V181" s="174"/>
      <c r="W181" s="174"/>
      <c r="X181" s="174"/>
      <c r="Y181" s="174"/>
      <c r="Z181" s="174"/>
      <c r="AA181" s="179"/>
      <c r="AT181" s="180" t="s">
        <v>169</v>
      </c>
      <c r="AU181" s="180" t="s">
        <v>102</v>
      </c>
      <c r="AV181" s="11" t="s">
        <v>166</v>
      </c>
      <c r="AW181" s="11" t="s">
        <v>39</v>
      </c>
      <c r="AX181" s="11" t="s">
        <v>24</v>
      </c>
      <c r="AY181" s="180" t="s">
        <v>161</v>
      </c>
    </row>
    <row r="182" spans="2:65" s="1" customFormat="1" ht="22.5" customHeight="1">
      <c r="B182" s="129"/>
      <c r="C182" s="181" t="s">
        <v>243</v>
      </c>
      <c r="D182" s="181" t="s">
        <v>244</v>
      </c>
      <c r="E182" s="182" t="s">
        <v>245</v>
      </c>
      <c r="F182" s="286" t="s">
        <v>246</v>
      </c>
      <c r="G182" s="286"/>
      <c r="H182" s="286"/>
      <c r="I182" s="286"/>
      <c r="J182" s="183" t="s">
        <v>227</v>
      </c>
      <c r="K182" s="184">
        <v>95.497</v>
      </c>
      <c r="L182" s="287">
        <v>0</v>
      </c>
      <c r="M182" s="287"/>
      <c r="N182" s="288">
        <f>ROUND(L182*K182,2)</f>
        <v>0</v>
      </c>
      <c r="O182" s="279"/>
      <c r="P182" s="279"/>
      <c r="Q182" s="279"/>
      <c r="R182" s="132"/>
      <c r="T182" s="162" t="s">
        <v>5</v>
      </c>
      <c r="U182" s="46" t="s">
        <v>47</v>
      </c>
      <c r="V182" s="38"/>
      <c r="W182" s="163">
        <f>V182*K182</f>
        <v>0</v>
      </c>
      <c r="X182" s="163">
        <v>1</v>
      </c>
      <c r="Y182" s="163">
        <f>X182*K182</f>
        <v>95.497</v>
      </c>
      <c r="Z182" s="163">
        <v>0</v>
      </c>
      <c r="AA182" s="164">
        <f>Z182*K182</f>
        <v>0</v>
      </c>
      <c r="AR182" s="20" t="s">
        <v>202</v>
      </c>
      <c r="AT182" s="20" t="s">
        <v>244</v>
      </c>
      <c r="AU182" s="20" t="s">
        <v>102</v>
      </c>
      <c r="AY182" s="20" t="s">
        <v>161</v>
      </c>
      <c r="BE182" s="103">
        <f>IF(U182="základní",N182,0)</f>
        <v>0</v>
      </c>
      <c r="BF182" s="103">
        <f>IF(U182="snížená",N182,0)</f>
        <v>0</v>
      </c>
      <c r="BG182" s="103">
        <f>IF(U182="zákl. přenesená",N182,0)</f>
        <v>0</v>
      </c>
      <c r="BH182" s="103">
        <f>IF(U182="sníž. přenesená",N182,0)</f>
        <v>0</v>
      </c>
      <c r="BI182" s="103">
        <f>IF(U182="nulová",N182,0)</f>
        <v>0</v>
      </c>
      <c r="BJ182" s="20" t="s">
        <v>24</v>
      </c>
      <c r="BK182" s="103">
        <f>ROUND(L182*K182,2)</f>
        <v>0</v>
      </c>
      <c r="BL182" s="20" t="s">
        <v>166</v>
      </c>
      <c r="BM182" s="20" t="s">
        <v>247</v>
      </c>
    </row>
    <row r="183" spans="2:51" s="10" customFormat="1" ht="22.5" customHeight="1">
      <c r="B183" s="165"/>
      <c r="C183" s="166"/>
      <c r="D183" s="166"/>
      <c r="E183" s="167" t="s">
        <v>5</v>
      </c>
      <c r="F183" s="280" t="s">
        <v>248</v>
      </c>
      <c r="G183" s="281"/>
      <c r="H183" s="281"/>
      <c r="I183" s="281"/>
      <c r="J183" s="166"/>
      <c r="K183" s="168">
        <v>95.497</v>
      </c>
      <c r="L183" s="166"/>
      <c r="M183" s="166"/>
      <c r="N183" s="166"/>
      <c r="O183" s="166"/>
      <c r="P183" s="166"/>
      <c r="Q183" s="166"/>
      <c r="R183" s="169"/>
      <c r="T183" s="170"/>
      <c r="U183" s="166"/>
      <c r="V183" s="166"/>
      <c r="W183" s="166"/>
      <c r="X183" s="166"/>
      <c r="Y183" s="166"/>
      <c r="Z183" s="166"/>
      <c r="AA183" s="171"/>
      <c r="AT183" s="172" t="s">
        <v>169</v>
      </c>
      <c r="AU183" s="172" t="s">
        <v>102</v>
      </c>
      <c r="AV183" s="10" t="s">
        <v>102</v>
      </c>
      <c r="AW183" s="10" t="s">
        <v>39</v>
      </c>
      <c r="AX183" s="10" t="s">
        <v>24</v>
      </c>
      <c r="AY183" s="172" t="s">
        <v>161</v>
      </c>
    </row>
    <row r="184" spans="2:63" s="9" customFormat="1" ht="29.85" customHeight="1">
      <c r="B184" s="147"/>
      <c r="C184" s="148"/>
      <c r="D184" s="157" t="s">
        <v>112</v>
      </c>
      <c r="E184" s="157"/>
      <c r="F184" s="157"/>
      <c r="G184" s="157"/>
      <c r="H184" s="157"/>
      <c r="I184" s="157"/>
      <c r="J184" s="157"/>
      <c r="K184" s="157"/>
      <c r="L184" s="157"/>
      <c r="M184" s="157"/>
      <c r="N184" s="298">
        <f>BK184</f>
        <v>0</v>
      </c>
      <c r="O184" s="299"/>
      <c r="P184" s="299"/>
      <c r="Q184" s="299"/>
      <c r="R184" s="150"/>
      <c r="T184" s="151"/>
      <c r="U184" s="148"/>
      <c r="V184" s="148"/>
      <c r="W184" s="152">
        <f>SUM(W185:W233)</f>
        <v>0</v>
      </c>
      <c r="X184" s="148"/>
      <c r="Y184" s="152">
        <f>SUM(Y185:Y233)</f>
        <v>298.94629881</v>
      </c>
      <c r="Z184" s="148"/>
      <c r="AA184" s="153">
        <f>SUM(AA185:AA233)</f>
        <v>0</v>
      </c>
      <c r="AR184" s="154" t="s">
        <v>24</v>
      </c>
      <c r="AT184" s="155" t="s">
        <v>81</v>
      </c>
      <c r="AU184" s="155" t="s">
        <v>24</v>
      </c>
      <c r="AY184" s="154" t="s">
        <v>161</v>
      </c>
      <c r="BK184" s="156">
        <f>SUM(BK185:BK233)</f>
        <v>0</v>
      </c>
    </row>
    <row r="185" spans="2:65" s="1" customFormat="1" ht="31.5" customHeight="1">
      <c r="B185" s="129"/>
      <c r="C185" s="158" t="s">
        <v>249</v>
      </c>
      <c r="D185" s="158" t="s">
        <v>162</v>
      </c>
      <c r="E185" s="159" t="s">
        <v>250</v>
      </c>
      <c r="F185" s="277" t="s">
        <v>251</v>
      </c>
      <c r="G185" s="277"/>
      <c r="H185" s="277"/>
      <c r="I185" s="277"/>
      <c r="J185" s="160" t="s">
        <v>182</v>
      </c>
      <c r="K185" s="161">
        <v>54</v>
      </c>
      <c r="L185" s="278">
        <v>0</v>
      </c>
      <c r="M185" s="278"/>
      <c r="N185" s="279">
        <f>ROUND(L185*K185,2)</f>
        <v>0</v>
      </c>
      <c r="O185" s="279"/>
      <c r="P185" s="279"/>
      <c r="Q185" s="279"/>
      <c r="R185" s="132"/>
      <c r="T185" s="162" t="s">
        <v>5</v>
      </c>
      <c r="U185" s="46" t="s">
        <v>47</v>
      </c>
      <c r="V185" s="38"/>
      <c r="W185" s="163">
        <f>V185*K185</f>
        <v>0</v>
      </c>
      <c r="X185" s="163">
        <v>0.00014</v>
      </c>
      <c r="Y185" s="163">
        <f>X185*K185</f>
        <v>0.007559999999999999</v>
      </c>
      <c r="Z185" s="163">
        <v>0</v>
      </c>
      <c r="AA185" s="164">
        <f>Z185*K185</f>
        <v>0</v>
      </c>
      <c r="AR185" s="20" t="s">
        <v>166</v>
      </c>
      <c r="AT185" s="20" t="s">
        <v>162</v>
      </c>
      <c r="AU185" s="20" t="s">
        <v>102</v>
      </c>
      <c r="AY185" s="20" t="s">
        <v>161</v>
      </c>
      <c r="BE185" s="103">
        <f>IF(U185="základní",N185,0)</f>
        <v>0</v>
      </c>
      <c r="BF185" s="103">
        <f>IF(U185="snížená",N185,0)</f>
        <v>0</v>
      </c>
      <c r="BG185" s="103">
        <f>IF(U185="zákl. přenesená",N185,0)</f>
        <v>0</v>
      </c>
      <c r="BH185" s="103">
        <f>IF(U185="sníž. přenesená",N185,0)</f>
        <v>0</v>
      </c>
      <c r="BI185" s="103">
        <f>IF(U185="nulová",N185,0)</f>
        <v>0</v>
      </c>
      <c r="BJ185" s="20" t="s">
        <v>24</v>
      </c>
      <c r="BK185" s="103">
        <f>ROUND(L185*K185,2)</f>
        <v>0</v>
      </c>
      <c r="BL185" s="20" t="s">
        <v>166</v>
      </c>
      <c r="BM185" s="20" t="s">
        <v>252</v>
      </c>
    </row>
    <row r="186" spans="2:51" s="10" customFormat="1" ht="22.5" customHeight="1">
      <c r="B186" s="165"/>
      <c r="C186" s="166"/>
      <c r="D186" s="166"/>
      <c r="E186" s="167" t="s">
        <v>5</v>
      </c>
      <c r="F186" s="280" t="s">
        <v>253</v>
      </c>
      <c r="G186" s="281"/>
      <c r="H186" s="281"/>
      <c r="I186" s="281"/>
      <c r="J186" s="166"/>
      <c r="K186" s="168">
        <v>54</v>
      </c>
      <c r="L186" s="166"/>
      <c r="M186" s="166"/>
      <c r="N186" s="166"/>
      <c r="O186" s="166"/>
      <c r="P186" s="166"/>
      <c r="Q186" s="166"/>
      <c r="R186" s="169"/>
      <c r="T186" s="170"/>
      <c r="U186" s="166"/>
      <c r="V186" s="166"/>
      <c r="W186" s="166"/>
      <c r="X186" s="166"/>
      <c r="Y186" s="166"/>
      <c r="Z186" s="166"/>
      <c r="AA186" s="171"/>
      <c r="AT186" s="172" t="s">
        <v>169</v>
      </c>
      <c r="AU186" s="172" t="s">
        <v>102</v>
      </c>
      <c r="AV186" s="10" t="s">
        <v>102</v>
      </c>
      <c r="AW186" s="10" t="s">
        <v>39</v>
      </c>
      <c r="AX186" s="10" t="s">
        <v>24</v>
      </c>
      <c r="AY186" s="172" t="s">
        <v>161</v>
      </c>
    </row>
    <row r="187" spans="2:65" s="1" customFormat="1" ht="31.5" customHeight="1">
      <c r="B187" s="129"/>
      <c r="C187" s="158" t="s">
        <v>254</v>
      </c>
      <c r="D187" s="158" t="s">
        <v>162</v>
      </c>
      <c r="E187" s="159" t="s">
        <v>255</v>
      </c>
      <c r="F187" s="277" t="s">
        <v>256</v>
      </c>
      <c r="G187" s="277"/>
      <c r="H187" s="277"/>
      <c r="I187" s="277"/>
      <c r="J187" s="160" t="s">
        <v>165</v>
      </c>
      <c r="K187" s="161">
        <v>27.9</v>
      </c>
      <c r="L187" s="278">
        <v>0</v>
      </c>
      <c r="M187" s="278"/>
      <c r="N187" s="279">
        <f>ROUND(L187*K187,2)</f>
        <v>0</v>
      </c>
      <c r="O187" s="279"/>
      <c r="P187" s="279"/>
      <c r="Q187" s="279"/>
      <c r="R187" s="132"/>
      <c r="T187" s="162" t="s">
        <v>5</v>
      </c>
      <c r="U187" s="46" t="s">
        <v>47</v>
      </c>
      <c r="V187" s="38"/>
      <c r="W187" s="163">
        <f>V187*K187</f>
        <v>0</v>
      </c>
      <c r="X187" s="163">
        <v>2.16</v>
      </c>
      <c r="Y187" s="163">
        <f>X187*K187</f>
        <v>60.264</v>
      </c>
      <c r="Z187" s="163">
        <v>0</v>
      </c>
      <c r="AA187" s="164">
        <f>Z187*K187</f>
        <v>0</v>
      </c>
      <c r="AR187" s="20" t="s">
        <v>166</v>
      </c>
      <c r="AT187" s="20" t="s">
        <v>162</v>
      </c>
      <c r="AU187" s="20" t="s">
        <v>102</v>
      </c>
      <c r="AY187" s="20" t="s">
        <v>161</v>
      </c>
      <c r="BE187" s="103">
        <f>IF(U187="základní",N187,0)</f>
        <v>0</v>
      </c>
      <c r="BF187" s="103">
        <f>IF(U187="snížená",N187,0)</f>
        <v>0</v>
      </c>
      <c r="BG187" s="103">
        <f>IF(U187="zákl. přenesená",N187,0)</f>
        <v>0</v>
      </c>
      <c r="BH187" s="103">
        <f>IF(U187="sníž. přenesená",N187,0)</f>
        <v>0</v>
      </c>
      <c r="BI187" s="103">
        <f>IF(U187="nulová",N187,0)</f>
        <v>0</v>
      </c>
      <c r="BJ187" s="20" t="s">
        <v>24</v>
      </c>
      <c r="BK187" s="103">
        <f>ROUND(L187*K187,2)</f>
        <v>0</v>
      </c>
      <c r="BL187" s="20" t="s">
        <v>166</v>
      </c>
      <c r="BM187" s="20" t="s">
        <v>257</v>
      </c>
    </row>
    <row r="188" spans="2:51" s="10" customFormat="1" ht="22.5" customHeight="1">
      <c r="B188" s="165"/>
      <c r="C188" s="166"/>
      <c r="D188" s="166"/>
      <c r="E188" s="167" t="s">
        <v>5</v>
      </c>
      <c r="F188" s="280" t="s">
        <v>258</v>
      </c>
      <c r="G188" s="281"/>
      <c r="H188" s="281"/>
      <c r="I188" s="281"/>
      <c r="J188" s="166"/>
      <c r="K188" s="168">
        <v>21.762</v>
      </c>
      <c r="L188" s="166"/>
      <c r="M188" s="166"/>
      <c r="N188" s="166"/>
      <c r="O188" s="166"/>
      <c r="P188" s="166"/>
      <c r="Q188" s="166"/>
      <c r="R188" s="169"/>
      <c r="T188" s="170"/>
      <c r="U188" s="166"/>
      <c r="V188" s="166"/>
      <c r="W188" s="166"/>
      <c r="X188" s="166"/>
      <c r="Y188" s="166"/>
      <c r="Z188" s="166"/>
      <c r="AA188" s="171"/>
      <c r="AT188" s="172" t="s">
        <v>169</v>
      </c>
      <c r="AU188" s="172" t="s">
        <v>102</v>
      </c>
      <c r="AV188" s="10" t="s">
        <v>102</v>
      </c>
      <c r="AW188" s="10" t="s">
        <v>39</v>
      </c>
      <c r="AX188" s="10" t="s">
        <v>82</v>
      </c>
      <c r="AY188" s="172" t="s">
        <v>161</v>
      </c>
    </row>
    <row r="189" spans="2:51" s="10" customFormat="1" ht="22.5" customHeight="1">
      <c r="B189" s="165"/>
      <c r="C189" s="166"/>
      <c r="D189" s="166"/>
      <c r="E189" s="167" t="s">
        <v>5</v>
      </c>
      <c r="F189" s="282" t="s">
        <v>259</v>
      </c>
      <c r="G189" s="283"/>
      <c r="H189" s="283"/>
      <c r="I189" s="283"/>
      <c r="J189" s="166"/>
      <c r="K189" s="168">
        <v>1.71</v>
      </c>
      <c r="L189" s="166"/>
      <c r="M189" s="166"/>
      <c r="N189" s="166"/>
      <c r="O189" s="166"/>
      <c r="P189" s="166"/>
      <c r="Q189" s="166"/>
      <c r="R189" s="169"/>
      <c r="T189" s="170"/>
      <c r="U189" s="166"/>
      <c r="V189" s="166"/>
      <c r="W189" s="166"/>
      <c r="X189" s="166"/>
      <c r="Y189" s="166"/>
      <c r="Z189" s="166"/>
      <c r="AA189" s="171"/>
      <c r="AT189" s="172" t="s">
        <v>169</v>
      </c>
      <c r="AU189" s="172" t="s">
        <v>102</v>
      </c>
      <c r="AV189" s="10" t="s">
        <v>102</v>
      </c>
      <c r="AW189" s="10" t="s">
        <v>39</v>
      </c>
      <c r="AX189" s="10" t="s">
        <v>82</v>
      </c>
      <c r="AY189" s="172" t="s">
        <v>161</v>
      </c>
    </row>
    <row r="190" spans="2:51" s="10" customFormat="1" ht="22.5" customHeight="1">
      <c r="B190" s="165"/>
      <c r="C190" s="166"/>
      <c r="D190" s="166"/>
      <c r="E190" s="167" t="s">
        <v>5</v>
      </c>
      <c r="F190" s="282" t="s">
        <v>260</v>
      </c>
      <c r="G190" s="283"/>
      <c r="H190" s="283"/>
      <c r="I190" s="283"/>
      <c r="J190" s="166"/>
      <c r="K190" s="168">
        <v>0.288</v>
      </c>
      <c r="L190" s="166"/>
      <c r="M190" s="166"/>
      <c r="N190" s="166"/>
      <c r="O190" s="166"/>
      <c r="P190" s="166"/>
      <c r="Q190" s="166"/>
      <c r="R190" s="169"/>
      <c r="T190" s="170"/>
      <c r="U190" s="166"/>
      <c r="V190" s="166"/>
      <c r="W190" s="166"/>
      <c r="X190" s="166"/>
      <c r="Y190" s="166"/>
      <c r="Z190" s="166"/>
      <c r="AA190" s="171"/>
      <c r="AT190" s="172" t="s">
        <v>169</v>
      </c>
      <c r="AU190" s="172" t="s">
        <v>102</v>
      </c>
      <c r="AV190" s="10" t="s">
        <v>102</v>
      </c>
      <c r="AW190" s="10" t="s">
        <v>39</v>
      </c>
      <c r="AX190" s="10" t="s">
        <v>82</v>
      </c>
      <c r="AY190" s="172" t="s">
        <v>161</v>
      </c>
    </row>
    <row r="191" spans="2:51" s="10" customFormat="1" ht="22.5" customHeight="1">
      <c r="B191" s="165"/>
      <c r="C191" s="166"/>
      <c r="D191" s="166"/>
      <c r="E191" s="167" t="s">
        <v>5</v>
      </c>
      <c r="F191" s="282" t="s">
        <v>261</v>
      </c>
      <c r="G191" s="283"/>
      <c r="H191" s="283"/>
      <c r="I191" s="283"/>
      <c r="J191" s="166"/>
      <c r="K191" s="168">
        <v>4.14</v>
      </c>
      <c r="L191" s="166"/>
      <c r="M191" s="166"/>
      <c r="N191" s="166"/>
      <c r="O191" s="166"/>
      <c r="P191" s="166"/>
      <c r="Q191" s="166"/>
      <c r="R191" s="169"/>
      <c r="T191" s="170"/>
      <c r="U191" s="166"/>
      <c r="V191" s="166"/>
      <c r="W191" s="166"/>
      <c r="X191" s="166"/>
      <c r="Y191" s="166"/>
      <c r="Z191" s="166"/>
      <c r="AA191" s="171"/>
      <c r="AT191" s="172" t="s">
        <v>169</v>
      </c>
      <c r="AU191" s="172" t="s">
        <v>102</v>
      </c>
      <c r="AV191" s="10" t="s">
        <v>102</v>
      </c>
      <c r="AW191" s="10" t="s">
        <v>39</v>
      </c>
      <c r="AX191" s="10" t="s">
        <v>82</v>
      </c>
      <c r="AY191" s="172" t="s">
        <v>161</v>
      </c>
    </row>
    <row r="192" spans="2:51" s="11" customFormat="1" ht="22.5" customHeight="1">
      <c r="B192" s="173"/>
      <c r="C192" s="174"/>
      <c r="D192" s="174"/>
      <c r="E192" s="175" t="s">
        <v>5</v>
      </c>
      <c r="F192" s="284" t="s">
        <v>171</v>
      </c>
      <c r="G192" s="285"/>
      <c r="H192" s="285"/>
      <c r="I192" s="285"/>
      <c r="J192" s="174"/>
      <c r="K192" s="176">
        <v>27.9</v>
      </c>
      <c r="L192" s="174"/>
      <c r="M192" s="174"/>
      <c r="N192" s="174"/>
      <c r="O192" s="174"/>
      <c r="P192" s="174"/>
      <c r="Q192" s="174"/>
      <c r="R192" s="177"/>
      <c r="T192" s="178"/>
      <c r="U192" s="174"/>
      <c r="V192" s="174"/>
      <c r="W192" s="174"/>
      <c r="X192" s="174"/>
      <c r="Y192" s="174"/>
      <c r="Z192" s="174"/>
      <c r="AA192" s="179"/>
      <c r="AT192" s="180" t="s">
        <v>169</v>
      </c>
      <c r="AU192" s="180" t="s">
        <v>102</v>
      </c>
      <c r="AV192" s="11" t="s">
        <v>166</v>
      </c>
      <c r="AW192" s="11" t="s">
        <v>39</v>
      </c>
      <c r="AX192" s="11" t="s">
        <v>24</v>
      </c>
      <c r="AY192" s="180" t="s">
        <v>161</v>
      </c>
    </row>
    <row r="193" spans="2:65" s="1" customFormat="1" ht="22.5" customHeight="1">
      <c r="B193" s="129"/>
      <c r="C193" s="158" t="s">
        <v>262</v>
      </c>
      <c r="D193" s="158" t="s">
        <v>162</v>
      </c>
      <c r="E193" s="159" t="s">
        <v>263</v>
      </c>
      <c r="F193" s="277" t="s">
        <v>264</v>
      </c>
      <c r="G193" s="277"/>
      <c r="H193" s="277"/>
      <c r="I193" s="277"/>
      <c r="J193" s="160" t="s">
        <v>165</v>
      </c>
      <c r="K193" s="161">
        <v>33.606</v>
      </c>
      <c r="L193" s="278">
        <v>0</v>
      </c>
      <c r="M193" s="278"/>
      <c r="N193" s="279">
        <f>ROUND(L193*K193,2)</f>
        <v>0</v>
      </c>
      <c r="O193" s="279"/>
      <c r="P193" s="279"/>
      <c r="Q193" s="279"/>
      <c r="R193" s="132"/>
      <c r="T193" s="162" t="s">
        <v>5</v>
      </c>
      <c r="U193" s="46" t="s">
        <v>47</v>
      </c>
      <c r="V193" s="38"/>
      <c r="W193" s="163">
        <f>V193*K193</f>
        <v>0</v>
      </c>
      <c r="X193" s="163">
        <v>2.25634</v>
      </c>
      <c r="Y193" s="163">
        <f>X193*K193</f>
        <v>75.82656204</v>
      </c>
      <c r="Z193" s="163">
        <v>0</v>
      </c>
      <c r="AA193" s="164">
        <f>Z193*K193</f>
        <v>0</v>
      </c>
      <c r="AR193" s="20" t="s">
        <v>166</v>
      </c>
      <c r="AT193" s="20" t="s">
        <v>162</v>
      </c>
      <c r="AU193" s="20" t="s">
        <v>102</v>
      </c>
      <c r="AY193" s="20" t="s">
        <v>161</v>
      </c>
      <c r="BE193" s="103">
        <f>IF(U193="základní",N193,0)</f>
        <v>0</v>
      </c>
      <c r="BF193" s="103">
        <f>IF(U193="snížená",N193,0)</f>
        <v>0</v>
      </c>
      <c r="BG193" s="103">
        <f>IF(U193="zákl. přenesená",N193,0)</f>
        <v>0</v>
      </c>
      <c r="BH193" s="103">
        <f>IF(U193="sníž. přenesená",N193,0)</f>
        <v>0</v>
      </c>
      <c r="BI193" s="103">
        <f>IF(U193="nulová",N193,0)</f>
        <v>0</v>
      </c>
      <c r="BJ193" s="20" t="s">
        <v>24</v>
      </c>
      <c r="BK193" s="103">
        <f>ROUND(L193*K193,2)</f>
        <v>0</v>
      </c>
      <c r="BL193" s="20" t="s">
        <v>166</v>
      </c>
      <c r="BM193" s="20" t="s">
        <v>265</v>
      </c>
    </row>
    <row r="194" spans="2:51" s="10" customFormat="1" ht="22.5" customHeight="1">
      <c r="B194" s="165"/>
      <c r="C194" s="166"/>
      <c r="D194" s="166"/>
      <c r="E194" s="167" t="s">
        <v>5</v>
      </c>
      <c r="F194" s="280" t="s">
        <v>266</v>
      </c>
      <c r="G194" s="281"/>
      <c r="H194" s="281"/>
      <c r="I194" s="281"/>
      <c r="J194" s="166"/>
      <c r="K194" s="168">
        <v>33.606</v>
      </c>
      <c r="L194" s="166"/>
      <c r="M194" s="166"/>
      <c r="N194" s="166"/>
      <c r="O194" s="166"/>
      <c r="P194" s="166"/>
      <c r="Q194" s="166"/>
      <c r="R194" s="169"/>
      <c r="T194" s="170"/>
      <c r="U194" s="166"/>
      <c r="V194" s="166"/>
      <c r="W194" s="166"/>
      <c r="X194" s="166"/>
      <c r="Y194" s="166"/>
      <c r="Z194" s="166"/>
      <c r="AA194" s="171"/>
      <c r="AT194" s="172" t="s">
        <v>169</v>
      </c>
      <c r="AU194" s="172" t="s">
        <v>102</v>
      </c>
      <c r="AV194" s="10" t="s">
        <v>102</v>
      </c>
      <c r="AW194" s="10" t="s">
        <v>39</v>
      </c>
      <c r="AX194" s="10" t="s">
        <v>24</v>
      </c>
      <c r="AY194" s="172" t="s">
        <v>161</v>
      </c>
    </row>
    <row r="195" spans="2:65" s="1" customFormat="1" ht="22.5" customHeight="1">
      <c r="B195" s="129"/>
      <c r="C195" s="158" t="s">
        <v>267</v>
      </c>
      <c r="D195" s="158" t="s">
        <v>162</v>
      </c>
      <c r="E195" s="159" t="s">
        <v>268</v>
      </c>
      <c r="F195" s="277" t="s">
        <v>269</v>
      </c>
      <c r="G195" s="277"/>
      <c r="H195" s="277"/>
      <c r="I195" s="277"/>
      <c r="J195" s="160" t="s">
        <v>233</v>
      </c>
      <c r="K195" s="161">
        <v>11.99</v>
      </c>
      <c r="L195" s="278">
        <v>0</v>
      </c>
      <c r="M195" s="278"/>
      <c r="N195" s="279">
        <f>ROUND(L195*K195,2)</f>
        <v>0</v>
      </c>
      <c r="O195" s="279"/>
      <c r="P195" s="279"/>
      <c r="Q195" s="279"/>
      <c r="R195" s="132"/>
      <c r="T195" s="162" t="s">
        <v>5</v>
      </c>
      <c r="U195" s="46" t="s">
        <v>47</v>
      </c>
      <c r="V195" s="38"/>
      <c r="W195" s="163">
        <f>V195*K195</f>
        <v>0</v>
      </c>
      <c r="X195" s="163">
        <v>0.00103</v>
      </c>
      <c r="Y195" s="163">
        <f>X195*K195</f>
        <v>0.012349700000000002</v>
      </c>
      <c r="Z195" s="163">
        <v>0</v>
      </c>
      <c r="AA195" s="164">
        <f>Z195*K195</f>
        <v>0</v>
      </c>
      <c r="AR195" s="20" t="s">
        <v>166</v>
      </c>
      <c r="AT195" s="20" t="s">
        <v>162</v>
      </c>
      <c r="AU195" s="20" t="s">
        <v>102</v>
      </c>
      <c r="AY195" s="20" t="s">
        <v>161</v>
      </c>
      <c r="BE195" s="103">
        <f>IF(U195="základní",N195,0)</f>
        <v>0</v>
      </c>
      <c r="BF195" s="103">
        <f>IF(U195="snížená",N195,0)</f>
        <v>0</v>
      </c>
      <c r="BG195" s="103">
        <f>IF(U195="zákl. přenesená",N195,0)</f>
        <v>0</v>
      </c>
      <c r="BH195" s="103">
        <f>IF(U195="sníž. přenesená",N195,0)</f>
        <v>0</v>
      </c>
      <c r="BI195" s="103">
        <f>IF(U195="nulová",N195,0)</f>
        <v>0</v>
      </c>
      <c r="BJ195" s="20" t="s">
        <v>24</v>
      </c>
      <c r="BK195" s="103">
        <f>ROUND(L195*K195,2)</f>
        <v>0</v>
      </c>
      <c r="BL195" s="20" t="s">
        <v>166</v>
      </c>
      <c r="BM195" s="20" t="s">
        <v>270</v>
      </c>
    </row>
    <row r="196" spans="2:51" s="10" customFormat="1" ht="22.5" customHeight="1">
      <c r="B196" s="165"/>
      <c r="C196" s="166"/>
      <c r="D196" s="166"/>
      <c r="E196" s="167" t="s">
        <v>5</v>
      </c>
      <c r="F196" s="280" t="s">
        <v>271</v>
      </c>
      <c r="G196" s="281"/>
      <c r="H196" s="281"/>
      <c r="I196" s="281"/>
      <c r="J196" s="166"/>
      <c r="K196" s="168">
        <v>11.99</v>
      </c>
      <c r="L196" s="166"/>
      <c r="M196" s="166"/>
      <c r="N196" s="166"/>
      <c r="O196" s="166"/>
      <c r="P196" s="166"/>
      <c r="Q196" s="166"/>
      <c r="R196" s="169"/>
      <c r="T196" s="170"/>
      <c r="U196" s="166"/>
      <c r="V196" s="166"/>
      <c r="W196" s="166"/>
      <c r="X196" s="166"/>
      <c r="Y196" s="166"/>
      <c r="Z196" s="166"/>
      <c r="AA196" s="171"/>
      <c r="AT196" s="172" t="s">
        <v>169</v>
      </c>
      <c r="AU196" s="172" t="s">
        <v>102</v>
      </c>
      <c r="AV196" s="10" t="s">
        <v>102</v>
      </c>
      <c r="AW196" s="10" t="s">
        <v>39</v>
      </c>
      <c r="AX196" s="10" t="s">
        <v>24</v>
      </c>
      <c r="AY196" s="172" t="s">
        <v>161</v>
      </c>
    </row>
    <row r="197" spans="2:65" s="1" customFormat="1" ht="22.5" customHeight="1">
      <c r="B197" s="129"/>
      <c r="C197" s="158" t="s">
        <v>10</v>
      </c>
      <c r="D197" s="158" t="s">
        <v>162</v>
      </c>
      <c r="E197" s="159" t="s">
        <v>272</v>
      </c>
      <c r="F197" s="277" t="s">
        <v>273</v>
      </c>
      <c r="G197" s="277"/>
      <c r="H197" s="277"/>
      <c r="I197" s="277"/>
      <c r="J197" s="160" t="s">
        <v>233</v>
      </c>
      <c r="K197" s="161">
        <v>11.99</v>
      </c>
      <c r="L197" s="278">
        <v>0</v>
      </c>
      <c r="M197" s="278"/>
      <c r="N197" s="279">
        <f>ROUND(L197*K197,2)</f>
        <v>0</v>
      </c>
      <c r="O197" s="279"/>
      <c r="P197" s="279"/>
      <c r="Q197" s="279"/>
      <c r="R197" s="132"/>
      <c r="T197" s="162" t="s">
        <v>5</v>
      </c>
      <c r="U197" s="46" t="s">
        <v>47</v>
      </c>
      <c r="V197" s="38"/>
      <c r="W197" s="163">
        <f>V197*K197</f>
        <v>0</v>
      </c>
      <c r="X197" s="163">
        <v>0</v>
      </c>
      <c r="Y197" s="163">
        <f>X197*K197</f>
        <v>0</v>
      </c>
      <c r="Z197" s="163">
        <v>0</v>
      </c>
      <c r="AA197" s="164">
        <f>Z197*K197</f>
        <v>0</v>
      </c>
      <c r="AR197" s="20" t="s">
        <v>166</v>
      </c>
      <c r="AT197" s="20" t="s">
        <v>162</v>
      </c>
      <c r="AU197" s="20" t="s">
        <v>102</v>
      </c>
      <c r="AY197" s="20" t="s">
        <v>161</v>
      </c>
      <c r="BE197" s="103">
        <f>IF(U197="základní",N197,0)</f>
        <v>0</v>
      </c>
      <c r="BF197" s="103">
        <f>IF(U197="snížená",N197,0)</f>
        <v>0</v>
      </c>
      <c r="BG197" s="103">
        <f>IF(U197="zákl. přenesená",N197,0)</f>
        <v>0</v>
      </c>
      <c r="BH197" s="103">
        <f>IF(U197="sníž. přenesená",N197,0)</f>
        <v>0</v>
      </c>
      <c r="BI197" s="103">
        <f>IF(U197="nulová",N197,0)</f>
        <v>0</v>
      </c>
      <c r="BJ197" s="20" t="s">
        <v>24</v>
      </c>
      <c r="BK197" s="103">
        <f>ROUND(L197*K197,2)</f>
        <v>0</v>
      </c>
      <c r="BL197" s="20" t="s">
        <v>166</v>
      </c>
      <c r="BM197" s="20" t="s">
        <v>274</v>
      </c>
    </row>
    <row r="198" spans="2:65" s="1" customFormat="1" ht="31.5" customHeight="1">
      <c r="B198" s="129"/>
      <c r="C198" s="158" t="s">
        <v>275</v>
      </c>
      <c r="D198" s="158" t="s">
        <v>162</v>
      </c>
      <c r="E198" s="159" t="s">
        <v>276</v>
      </c>
      <c r="F198" s="277" t="s">
        <v>277</v>
      </c>
      <c r="G198" s="277"/>
      <c r="H198" s="277"/>
      <c r="I198" s="277"/>
      <c r="J198" s="160" t="s">
        <v>227</v>
      </c>
      <c r="K198" s="161">
        <v>2.126</v>
      </c>
      <c r="L198" s="278">
        <v>0</v>
      </c>
      <c r="M198" s="278"/>
      <c r="N198" s="279">
        <f>ROUND(L198*K198,2)</f>
        <v>0</v>
      </c>
      <c r="O198" s="279"/>
      <c r="P198" s="279"/>
      <c r="Q198" s="279"/>
      <c r="R198" s="132"/>
      <c r="T198" s="162" t="s">
        <v>5</v>
      </c>
      <c r="U198" s="46" t="s">
        <v>47</v>
      </c>
      <c r="V198" s="38"/>
      <c r="W198" s="163">
        <f>V198*K198</f>
        <v>0</v>
      </c>
      <c r="X198" s="163">
        <v>1.05306</v>
      </c>
      <c r="Y198" s="163">
        <f>X198*K198</f>
        <v>2.2388055600000003</v>
      </c>
      <c r="Z198" s="163">
        <v>0</v>
      </c>
      <c r="AA198" s="164">
        <f>Z198*K198</f>
        <v>0</v>
      </c>
      <c r="AR198" s="20" t="s">
        <v>166</v>
      </c>
      <c r="AT198" s="20" t="s">
        <v>162</v>
      </c>
      <c r="AU198" s="20" t="s">
        <v>102</v>
      </c>
      <c r="AY198" s="20" t="s">
        <v>161</v>
      </c>
      <c r="BE198" s="103">
        <f>IF(U198="základní",N198,0)</f>
        <v>0</v>
      </c>
      <c r="BF198" s="103">
        <f>IF(U198="snížená",N198,0)</f>
        <v>0</v>
      </c>
      <c r="BG198" s="103">
        <f>IF(U198="zákl. přenesená",N198,0)</f>
        <v>0</v>
      </c>
      <c r="BH198" s="103">
        <f>IF(U198="sníž. přenesená",N198,0)</f>
        <v>0</v>
      </c>
      <c r="BI198" s="103">
        <f>IF(U198="nulová",N198,0)</f>
        <v>0</v>
      </c>
      <c r="BJ198" s="20" t="s">
        <v>24</v>
      </c>
      <c r="BK198" s="103">
        <f>ROUND(L198*K198,2)</f>
        <v>0</v>
      </c>
      <c r="BL198" s="20" t="s">
        <v>166</v>
      </c>
      <c r="BM198" s="20" t="s">
        <v>278</v>
      </c>
    </row>
    <row r="199" spans="2:51" s="10" customFormat="1" ht="22.5" customHeight="1">
      <c r="B199" s="165"/>
      <c r="C199" s="166"/>
      <c r="D199" s="166"/>
      <c r="E199" s="167" t="s">
        <v>5</v>
      </c>
      <c r="F199" s="280" t="s">
        <v>279</v>
      </c>
      <c r="G199" s="281"/>
      <c r="H199" s="281"/>
      <c r="I199" s="281"/>
      <c r="J199" s="166"/>
      <c r="K199" s="168">
        <v>2.126</v>
      </c>
      <c r="L199" s="166"/>
      <c r="M199" s="166"/>
      <c r="N199" s="166"/>
      <c r="O199" s="166"/>
      <c r="P199" s="166"/>
      <c r="Q199" s="166"/>
      <c r="R199" s="169"/>
      <c r="T199" s="170"/>
      <c r="U199" s="166"/>
      <c r="V199" s="166"/>
      <c r="W199" s="166"/>
      <c r="X199" s="166"/>
      <c r="Y199" s="166"/>
      <c r="Z199" s="166"/>
      <c r="AA199" s="171"/>
      <c r="AT199" s="172" t="s">
        <v>169</v>
      </c>
      <c r="AU199" s="172" t="s">
        <v>102</v>
      </c>
      <c r="AV199" s="10" t="s">
        <v>102</v>
      </c>
      <c r="AW199" s="10" t="s">
        <v>39</v>
      </c>
      <c r="AX199" s="10" t="s">
        <v>24</v>
      </c>
      <c r="AY199" s="172" t="s">
        <v>161</v>
      </c>
    </row>
    <row r="200" spans="2:65" s="1" customFormat="1" ht="22.5" customHeight="1">
      <c r="B200" s="129"/>
      <c r="C200" s="158" t="s">
        <v>280</v>
      </c>
      <c r="D200" s="158" t="s">
        <v>162</v>
      </c>
      <c r="E200" s="159" t="s">
        <v>281</v>
      </c>
      <c r="F200" s="277" t="s">
        <v>282</v>
      </c>
      <c r="G200" s="277"/>
      <c r="H200" s="277"/>
      <c r="I200" s="277"/>
      <c r="J200" s="160" t="s">
        <v>165</v>
      </c>
      <c r="K200" s="161">
        <v>35.257</v>
      </c>
      <c r="L200" s="278">
        <v>0</v>
      </c>
      <c r="M200" s="278"/>
      <c r="N200" s="279">
        <f>ROUND(L200*K200,2)</f>
        <v>0</v>
      </c>
      <c r="O200" s="279"/>
      <c r="P200" s="279"/>
      <c r="Q200" s="279"/>
      <c r="R200" s="132"/>
      <c r="T200" s="162" t="s">
        <v>5</v>
      </c>
      <c r="U200" s="46" t="s">
        <v>47</v>
      </c>
      <c r="V200" s="38"/>
      <c r="W200" s="163">
        <f>V200*K200</f>
        <v>0</v>
      </c>
      <c r="X200" s="163">
        <v>2.25634</v>
      </c>
      <c r="Y200" s="163">
        <f>X200*K200</f>
        <v>79.55177937999999</v>
      </c>
      <c r="Z200" s="163">
        <v>0</v>
      </c>
      <c r="AA200" s="164">
        <f>Z200*K200</f>
        <v>0</v>
      </c>
      <c r="AR200" s="20" t="s">
        <v>166</v>
      </c>
      <c r="AT200" s="20" t="s">
        <v>162</v>
      </c>
      <c r="AU200" s="20" t="s">
        <v>102</v>
      </c>
      <c r="AY200" s="20" t="s">
        <v>161</v>
      </c>
      <c r="BE200" s="103">
        <f>IF(U200="základní",N200,0)</f>
        <v>0</v>
      </c>
      <c r="BF200" s="103">
        <f>IF(U200="snížená",N200,0)</f>
        <v>0</v>
      </c>
      <c r="BG200" s="103">
        <f>IF(U200="zákl. přenesená",N200,0)</f>
        <v>0</v>
      </c>
      <c r="BH200" s="103">
        <f>IF(U200="sníž. přenesená",N200,0)</f>
        <v>0</v>
      </c>
      <c r="BI200" s="103">
        <f>IF(U200="nulová",N200,0)</f>
        <v>0</v>
      </c>
      <c r="BJ200" s="20" t="s">
        <v>24</v>
      </c>
      <c r="BK200" s="103">
        <f>ROUND(L200*K200,2)</f>
        <v>0</v>
      </c>
      <c r="BL200" s="20" t="s">
        <v>166</v>
      </c>
      <c r="BM200" s="20" t="s">
        <v>283</v>
      </c>
    </row>
    <row r="201" spans="2:51" s="10" customFormat="1" ht="22.5" customHeight="1">
      <c r="B201" s="165"/>
      <c r="C201" s="166"/>
      <c r="D201" s="166"/>
      <c r="E201" s="167" t="s">
        <v>5</v>
      </c>
      <c r="F201" s="280" t="s">
        <v>284</v>
      </c>
      <c r="G201" s="281"/>
      <c r="H201" s="281"/>
      <c r="I201" s="281"/>
      <c r="J201" s="166"/>
      <c r="K201" s="168">
        <v>1.764</v>
      </c>
      <c r="L201" s="166"/>
      <c r="M201" s="166"/>
      <c r="N201" s="166"/>
      <c r="O201" s="166"/>
      <c r="P201" s="166"/>
      <c r="Q201" s="166"/>
      <c r="R201" s="169"/>
      <c r="T201" s="170"/>
      <c r="U201" s="166"/>
      <c r="V201" s="166"/>
      <c r="W201" s="166"/>
      <c r="X201" s="166"/>
      <c r="Y201" s="166"/>
      <c r="Z201" s="166"/>
      <c r="AA201" s="171"/>
      <c r="AT201" s="172" t="s">
        <v>169</v>
      </c>
      <c r="AU201" s="172" t="s">
        <v>102</v>
      </c>
      <c r="AV201" s="10" t="s">
        <v>102</v>
      </c>
      <c r="AW201" s="10" t="s">
        <v>39</v>
      </c>
      <c r="AX201" s="10" t="s">
        <v>82</v>
      </c>
      <c r="AY201" s="172" t="s">
        <v>161</v>
      </c>
    </row>
    <row r="202" spans="2:51" s="10" customFormat="1" ht="22.5" customHeight="1">
      <c r="B202" s="165"/>
      <c r="C202" s="166"/>
      <c r="D202" s="166"/>
      <c r="E202" s="167" t="s">
        <v>5</v>
      </c>
      <c r="F202" s="282" t="s">
        <v>285</v>
      </c>
      <c r="G202" s="283"/>
      <c r="H202" s="283"/>
      <c r="I202" s="283"/>
      <c r="J202" s="166"/>
      <c r="K202" s="168">
        <v>2.472</v>
      </c>
      <c r="L202" s="166"/>
      <c r="M202" s="166"/>
      <c r="N202" s="166"/>
      <c r="O202" s="166"/>
      <c r="P202" s="166"/>
      <c r="Q202" s="166"/>
      <c r="R202" s="169"/>
      <c r="T202" s="170"/>
      <c r="U202" s="166"/>
      <c r="V202" s="166"/>
      <c r="W202" s="166"/>
      <c r="X202" s="166"/>
      <c r="Y202" s="166"/>
      <c r="Z202" s="166"/>
      <c r="AA202" s="171"/>
      <c r="AT202" s="172" t="s">
        <v>169</v>
      </c>
      <c r="AU202" s="172" t="s">
        <v>102</v>
      </c>
      <c r="AV202" s="10" t="s">
        <v>102</v>
      </c>
      <c r="AW202" s="10" t="s">
        <v>39</v>
      </c>
      <c r="AX202" s="10" t="s">
        <v>82</v>
      </c>
      <c r="AY202" s="172" t="s">
        <v>161</v>
      </c>
    </row>
    <row r="203" spans="2:51" s="10" customFormat="1" ht="22.5" customHeight="1">
      <c r="B203" s="165"/>
      <c r="C203" s="166"/>
      <c r="D203" s="166"/>
      <c r="E203" s="167" t="s">
        <v>5</v>
      </c>
      <c r="F203" s="282" t="s">
        <v>286</v>
      </c>
      <c r="G203" s="283"/>
      <c r="H203" s="283"/>
      <c r="I203" s="283"/>
      <c r="J203" s="166"/>
      <c r="K203" s="168">
        <v>10.728</v>
      </c>
      <c r="L203" s="166"/>
      <c r="M203" s="166"/>
      <c r="N203" s="166"/>
      <c r="O203" s="166"/>
      <c r="P203" s="166"/>
      <c r="Q203" s="166"/>
      <c r="R203" s="169"/>
      <c r="T203" s="170"/>
      <c r="U203" s="166"/>
      <c r="V203" s="166"/>
      <c r="W203" s="166"/>
      <c r="X203" s="166"/>
      <c r="Y203" s="166"/>
      <c r="Z203" s="166"/>
      <c r="AA203" s="171"/>
      <c r="AT203" s="172" t="s">
        <v>169</v>
      </c>
      <c r="AU203" s="172" t="s">
        <v>102</v>
      </c>
      <c r="AV203" s="10" t="s">
        <v>102</v>
      </c>
      <c r="AW203" s="10" t="s">
        <v>39</v>
      </c>
      <c r="AX203" s="10" t="s">
        <v>82</v>
      </c>
      <c r="AY203" s="172" t="s">
        <v>161</v>
      </c>
    </row>
    <row r="204" spans="2:51" s="10" customFormat="1" ht="22.5" customHeight="1">
      <c r="B204" s="165"/>
      <c r="C204" s="166"/>
      <c r="D204" s="166"/>
      <c r="E204" s="167" t="s">
        <v>5</v>
      </c>
      <c r="F204" s="282" t="s">
        <v>287</v>
      </c>
      <c r="G204" s="283"/>
      <c r="H204" s="283"/>
      <c r="I204" s="283"/>
      <c r="J204" s="166"/>
      <c r="K204" s="168">
        <v>2.106</v>
      </c>
      <c r="L204" s="166"/>
      <c r="M204" s="166"/>
      <c r="N204" s="166"/>
      <c r="O204" s="166"/>
      <c r="P204" s="166"/>
      <c r="Q204" s="166"/>
      <c r="R204" s="169"/>
      <c r="T204" s="170"/>
      <c r="U204" s="166"/>
      <c r="V204" s="166"/>
      <c r="W204" s="166"/>
      <c r="X204" s="166"/>
      <c r="Y204" s="166"/>
      <c r="Z204" s="166"/>
      <c r="AA204" s="171"/>
      <c r="AT204" s="172" t="s">
        <v>169</v>
      </c>
      <c r="AU204" s="172" t="s">
        <v>102</v>
      </c>
      <c r="AV204" s="10" t="s">
        <v>102</v>
      </c>
      <c r="AW204" s="10" t="s">
        <v>39</v>
      </c>
      <c r="AX204" s="10" t="s">
        <v>82</v>
      </c>
      <c r="AY204" s="172" t="s">
        <v>161</v>
      </c>
    </row>
    <row r="205" spans="2:51" s="10" customFormat="1" ht="22.5" customHeight="1">
      <c r="B205" s="165"/>
      <c r="C205" s="166"/>
      <c r="D205" s="166"/>
      <c r="E205" s="167" t="s">
        <v>5</v>
      </c>
      <c r="F205" s="282" t="s">
        <v>288</v>
      </c>
      <c r="G205" s="283"/>
      <c r="H205" s="283"/>
      <c r="I205" s="283"/>
      <c r="J205" s="166"/>
      <c r="K205" s="168">
        <v>0.42</v>
      </c>
      <c r="L205" s="166"/>
      <c r="M205" s="166"/>
      <c r="N205" s="166"/>
      <c r="O205" s="166"/>
      <c r="P205" s="166"/>
      <c r="Q205" s="166"/>
      <c r="R205" s="169"/>
      <c r="T205" s="170"/>
      <c r="U205" s="166"/>
      <c r="V205" s="166"/>
      <c r="W205" s="166"/>
      <c r="X205" s="166"/>
      <c r="Y205" s="166"/>
      <c r="Z205" s="166"/>
      <c r="AA205" s="171"/>
      <c r="AT205" s="172" t="s">
        <v>169</v>
      </c>
      <c r="AU205" s="172" t="s">
        <v>102</v>
      </c>
      <c r="AV205" s="10" t="s">
        <v>102</v>
      </c>
      <c r="AW205" s="10" t="s">
        <v>39</v>
      </c>
      <c r="AX205" s="10" t="s">
        <v>82</v>
      </c>
      <c r="AY205" s="172" t="s">
        <v>161</v>
      </c>
    </row>
    <row r="206" spans="2:51" s="10" customFormat="1" ht="22.5" customHeight="1">
      <c r="B206" s="165"/>
      <c r="C206" s="166"/>
      <c r="D206" s="166"/>
      <c r="E206" s="167" t="s">
        <v>5</v>
      </c>
      <c r="F206" s="282" t="s">
        <v>289</v>
      </c>
      <c r="G206" s="283"/>
      <c r="H206" s="283"/>
      <c r="I206" s="283"/>
      <c r="J206" s="166"/>
      <c r="K206" s="168">
        <v>2.114</v>
      </c>
      <c r="L206" s="166"/>
      <c r="M206" s="166"/>
      <c r="N206" s="166"/>
      <c r="O206" s="166"/>
      <c r="P206" s="166"/>
      <c r="Q206" s="166"/>
      <c r="R206" s="169"/>
      <c r="T206" s="170"/>
      <c r="U206" s="166"/>
      <c r="V206" s="166"/>
      <c r="W206" s="166"/>
      <c r="X206" s="166"/>
      <c r="Y206" s="166"/>
      <c r="Z206" s="166"/>
      <c r="AA206" s="171"/>
      <c r="AT206" s="172" t="s">
        <v>169</v>
      </c>
      <c r="AU206" s="172" t="s">
        <v>102</v>
      </c>
      <c r="AV206" s="10" t="s">
        <v>102</v>
      </c>
      <c r="AW206" s="10" t="s">
        <v>39</v>
      </c>
      <c r="AX206" s="10" t="s">
        <v>82</v>
      </c>
      <c r="AY206" s="172" t="s">
        <v>161</v>
      </c>
    </row>
    <row r="207" spans="2:51" s="10" customFormat="1" ht="31.5" customHeight="1">
      <c r="B207" s="165"/>
      <c r="C207" s="166"/>
      <c r="D207" s="166"/>
      <c r="E207" s="167" t="s">
        <v>5</v>
      </c>
      <c r="F207" s="282" t="s">
        <v>290</v>
      </c>
      <c r="G207" s="283"/>
      <c r="H207" s="283"/>
      <c r="I207" s="283"/>
      <c r="J207" s="166"/>
      <c r="K207" s="168">
        <v>9.521</v>
      </c>
      <c r="L207" s="166"/>
      <c r="M207" s="166"/>
      <c r="N207" s="166"/>
      <c r="O207" s="166"/>
      <c r="P207" s="166"/>
      <c r="Q207" s="166"/>
      <c r="R207" s="169"/>
      <c r="T207" s="170"/>
      <c r="U207" s="166"/>
      <c r="V207" s="166"/>
      <c r="W207" s="166"/>
      <c r="X207" s="166"/>
      <c r="Y207" s="166"/>
      <c r="Z207" s="166"/>
      <c r="AA207" s="171"/>
      <c r="AT207" s="172" t="s">
        <v>169</v>
      </c>
      <c r="AU207" s="172" t="s">
        <v>102</v>
      </c>
      <c r="AV207" s="10" t="s">
        <v>102</v>
      </c>
      <c r="AW207" s="10" t="s">
        <v>39</v>
      </c>
      <c r="AX207" s="10" t="s">
        <v>82</v>
      </c>
      <c r="AY207" s="172" t="s">
        <v>161</v>
      </c>
    </row>
    <row r="208" spans="2:51" s="10" customFormat="1" ht="31.5" customHeight="1">
      <c r="B208" s="165"/>
      <c r="C208" s="166"/>
      <c r="D208" s="166"/>
      <c r="E208" s="167" t="s">
        <v>5</v>
      </c>
      <c r="F208" s="282" t="s">
        <v>291</v>
      </c>
      <c r="G208" s="283"/>
      <c r="H208" s="283"/>
      <c r="I208" s="283"/>
      <c r="J208" s="166"/>
      <c r="K208" s="168">
        <v>4.94</v>
      </c>
      <c r="L208" s="166"/>
      <c r="M208" s="166"/>
      <c r="N208" s="166"/>
      <c r="O208" s="166"/>
      <c r="P208" s="166"/>
      <c r="Q208" s="166"/>
      <c r="R208" s="169"/>
      <c r="T208" s="170"/>
      <c r="U208" s="166"/>
      <c r="V208" s="166"/>
      <c r="W208" s="166"/>
      <c r="X208" s="166"/>
      <c r="Y208" s="166"/>
      <c r="Z208" s="166"/>
      <c r="AA208" s="171"/>
      <c r="AT208" s="172" t="s">
        <v>169</v>
      </c>
      <c r="AU208" s="172" t="s">
        <v>102</v>
      </c>
      <c r="AV208" s="10" t="s">
        <v>102</v>
      </c>
      <c r="AW208" s="10" t="s">
        <v>39</v>
      </c>
      <c r="AX208" s="10" t="s">
        <v>82</v>
      </c>
      <c r="AY208" s="172" t="s">
        <v>161</v>
      </c>
    </row>
    <row r="209" spans="2:51" s="10" customFormat="1" ht="22.5" customHeight="1">
      <c r="B209" s="165"/>
      <c r="C209" s="166"/>
      <c r="D209" s="166"/>
      <c r="E209" s="167" t="s">
        <v>5</v>
      </c>
      <c r="F209" s="282" t="s">
        <v>292</v>
      </c>
      <c r="G209" s="283"/>
      <c r="H209" s="283"/>
      <c r="I209" s="283"/>
      <c r="J209" s="166"/>
      <c r="K209" s="168">
        <v>1.192</v>
      </c>
      <c r="L209" s="166"/>
      <c r="M209" s="166"/>
      <c r="N209" s="166"/>
      <c r="O209" s="166"/>
      <c r="P209" s="166"/>
      <c r="Q209" s="166"/>
      <c r="R209" s="169"/>
      <c r="T209" s="170"/>
      <c r="U209" s="166"/>
      <c r="V209" s="166"/>
      <c r="W209" s="166"/>
      <c r="X209" s="166"/>
      <c r="Y209" s="166"/>
      <c r="Z209" s="166"/>
      <c r="AA209" s="171"/>
      <c r="AT209" s="172" t="s">
        <v>169</v>
      </c>
      <c r="AU209" s="172" t="s">
        <v>102</v>
      </c>
      <c r="AV209" s="10" t="s">
        <v>102</v>
      </c>
      <c r="AW209" s="10" t="s">
        <v>39</v>
      </c>
      <c r="AX209" s="10" t="s">
        <v>82</v>
      </c>
      <c r="AY209" s="172" t="s">
        <v>161</v>
      </c>
    </row>
    <row r="210" spans="2:51" s="11" customFormat="1" ht="22.5" customHeight="1">
      <c r="B210" s="173"/>
      <c r="C210" s="174"/>
      <c r="D210" s="174"/>
      <c r="E210" s="175" t="s">
        <v>5</v>
      </c>
      <c r="F210" s="284" t="s">
        <v>171</v>
      </c>
      <c r="G210" s="285"/>
      <c r="H210" s="285"/>
      <c r="I210" s="285"/>
      <c r="J210" s="174"/>
      <c r="K210" s="176">
        <v>35.257</v>
      </c>
      <c r="L210" s="174"/>
      <c r="M210" s="174"/>
      <c r="N210" s="174"/>
      <c r="O210" s="174"/>
      <c r="P210" s="174"/>
      <c r="Q210" s="174"/>
      <c r="R210" s="177"/>
      <c r="T210" s="178"/>
      <c r="U210" s="174"/>
      <c r="V210" s="174"/>
      <c r="W210" s="174"/>
      <c r="X210" s="174"/>
      <c r="Y210" s="174"/>
      <c r="Z210" s="174"/>
      <c r="AA210" s="179"/>
      <c r="AT210" s="180" t="s">
        <v>169</v>
      </c>
      <c r="AU210" s="180" t="s">
        <v>102</v>
      </c>
      <c r="AV210" s="11" t="s">
        <v>166</v>
      </c>
      <c r="AW210" s="11" t="s">
        <v>39</v>
      </c>
      <c r="AX210" s="11" t="s">
        <v>24</v>
      </c>
      <c r="AY210" s="180" t="s">
        <v>161</v>
      </c>
    </row>
    <row r="211" spans="2:65" s="1" customFormat="1" ht="31.5" customHeight="1">
      <c r="B211" s="129"/>
      <c r="C211" s="158" t="s">
        <v>293</v>
      </c>
      <c r="D211" s="158" t="s">
        <v>162</v>
      </c>
      <c r="E211" s="159" t="s">
        <v>294</v>
      </c>
      <c r="F211" s="277" t="s">
        <v>295</v>
      </c>
      <c r="G211" s="277"/>
      <c r="H211" s="277"/>
      <c r="I211" s="277"/>
      <c r="J211" s="160" t="s">
        <v>233</v>
      </c>
      <c r="K211" s="161">
        <v>147.999</v>
      </c>
      <c r="L211" s="278">
        <v>0</v>
      </c>
      <c r="M211" s="278"/>
      <c r="N211" s="279">
        <f>ROUND(L211*K211,2)</f>
        <v>0</v>
      </c>
      <c r="O211" s="279"/>
      <c r="P211" s="279"/>
      <c r="Q211" s="279"/>
      <c r="R211" s="132"/>
      <c r="T211" s="162" t="s">
        <v>5</v>
      </c>
      <c r="U211" s="46" t="s">
        <v>47</v>
      </c>
      <c r="V211" s="38"/>
      <c r="W211" s="163">
        <f>V211*K211</f>
        <v>0</v>
      </c>
      <c r="X211" s="163">
        <v>0.34662</v>
      </c>
      <c r="Y211" s="163">
        <f>X211*K211</f>
        <v>51.29941338</v>
      </c>
      <c r="Z211" s="163">
        <v>0</v>
      </c>
      <c r="AA211" s="164">
        <f>Z211*K211</f>
        <v>0</v>
      </c>
      <c r="AR211" s="20" t="s">
        <v>166</v>
      </c>
      <c r="AT211" s="20" t="s">
        <v>162</v>
      </c>
      <c r="AU211" s="20" t="s">
        <v>102</v>
      </c>
      <c r="AY211" s="20" t="s">
        <v>161</v>
      </c>
      <c r="BE211" s="103">
        <f>IF(U211="základní",N211,0)</f>
        <v>0</v>
      </c>
      <c r="BF211" s="103">
        <f>IF(U211="snížená",N211,0)</f>
        <v>0</v>
      </c>
      <c r="BG211" s="103">
        <f>IF(U211="zákl. přenesená",N211,0)</f>
        <v>0</v>
      </c>
      <c r="BH211" s="103">
        <f>IF(U211="sníž. přenesená",N211,0)</f>
        <v>0</v>
      </c>
      <c r="BI211" s="103">
        <f>IF(U211="nulová",N211,0)</f>
        <v>0</v>
      </c>
      <c r="BJ211" s="20" t="s">
        <v>24</v>
      </c>
      <c r="BK211" s="103">
        <f>ROUND(L211*K211,2)</f>
        <v>0</v>
      </c>
      <c r="BL211" s="20" t="s">
        <v>166</v>
      </c>
      <c r="BM211" s="20" t="s">
        <v>296</v>
      </c>
    </row>
    <row r="212" spans="2:51" s="10" customFormat="1" ht="22.5" customHeight="1">
      <c r="B212" s="165"/>
      <c r="C212" s="166"/>
      <c r="D212" s="166"/>
      <c r="E212" s="167" t="s">
        <v>5</v>
      </c>
      <c r="F212" s="280" t="s">
        <v>297</v>
      </c>
      <c r="G212" s="281"/>
      <c r="H212" s="281"/>
      <c r="I212" s="281"/>
      <c r="J212" s="166"/>
      <c r="K212" s="168">
        <v>15.76</v>
      </c>
      <c r="L212" s="166"/>
      <c r="M212" s="166"/>
      <c r="N212" s="166"/>
      <c r="O212" s="166"/>
      <c r="P212" s="166"/>
      <c r="Q212" s="166"/>
      <c r="R212" s="169"/>
      <c r="T212" s="170"/>
      <c r="U212" s="166"/>
      <c r="V212" s="166"/>
      <c r="W212" s="166"/>
      <c r="X212" s="166"/>
      <c r="Y212" s="166"/>
      <c r="Z212" s="166"/>
      <c r="AA212" s="171"/>
      <c r="AT212" s="172" t="s">
        <v>169</v>
      </c>
      <c r="AU212" s="172" t="s">
        <v>102</v>
      </c>
      <c r="AV212" s="10" t="s">
        <v>102</v>
      </c>
      <c r="AW212" s="10" t="s">
        <v>39</v>
      </c>
      <c r="AX212" s="10" t="s">
        <v>82</v>
      </c>
      <c r="AY212" s="172" t="s">
        <v>161</v>
      </c>
    </row>
    <row r="213" spans="2:51" s="10" customFormat="1" ht="22.5" customHeight="1">
      <c r="B213" s="165"/>
      <c r="C213" s="166"/>
      <c r="D213" s="166"/>
      <c r="E213" s="167" t="s">
        <v>5</v>
      </c>
      <c r="F213" s="282" t="s">
        <v>298</v>
      </c>
      <c r="G213" s="283"/>
      <c r="H213" s="283"/>
      <c r="I213" s="283"/>
      <c r="J213" s="166"/>
      <c r="K213" s="168">
        <v>4.848</v>
      </c>
      <c r="L213" s="166"/>
      <c r="M213" s="166"/>
      <c r="N213" s="166"/>
      <c r="O213" s="166"/>
      <c r="P213" s="166"/>
      <c r="Q213" s="166"/>
      <c r="R213" s="169"/>
      <c r="T213" s="170"/>
      <c r="U213" s="166"/>
      <c r="V213" s="166"/>
      <c r="W213" s="166"/>
      <c r="X213" s="166"/>
      <c r="Y213" s="166"/>
      <c r="Z213" s="166"/>
      <c r="AA213" s="171"/>
      <c r="AT213" s="172" t="s">
        <v>169</v>
      </c>
      <c r="AU213" s="172" t="s">
        <v>102</v>
      </c>
      <c r="AV213" s="10" t="s">
        <v>102</v>
      </c>
      <c r="AW213" s="10" t="s">
        <v>39</v>
      </c>
      <c r="AX213" s="10" t="s">
        <v>82</v>
      </c>
      <c r="AY213" s="172" t="s">
        <v>161</v>
      </c>
    </row>
    <row r="214" spans="2:51" s="10" customFormat="1" ht="22.5" customHeight="1">
      <c r="B214" s="165"/>
      <c r="C214" s="166"/>
      <c r="D214" s="166"/>
      <c r="E214" s="167" t="s">
        <v>5</v>
      </c>
      <c r="F214" s="282" t="s">
        <v>299</v>
      </c>
      <c r="G214" s="283"/>
      <c r="H214" s="283"/>
      <c r="I214" s="283"/>
      <c r="J214" s="166"/>
      <c r="K214" s="168">
        <v>4.8</v>
      </c>
      <c r="L214" s="166"/>
      <c r="M214" s="166"/>
      <c r="N214" s="166"/>
      <c r="O214" s="166"/>
      <c r="P214" s="166"/>
      <c r="Q214" s="166"/>
      <c r="R214" s="169"/>
      <c r="T214" s="170"/>
      <c r="U214" s="166"/>
      <c r="V214" s="166"/>
      <c r="W214" s="166"/>
      <c r="X214" s="166"/>
      <c r="Y214" s="166"/>
      <c r="Z214" s="166"/>
      <c r="AA214" s="171"/>
      <c r="AT214" s="172" t="s">
        <v>169</v>
      </c>
      <c r="AU214" s="172" t="s">
        <v>102</v>
      </c>
      <c r="AV214" s="10" t="s">
        <v>102</v>
      </c>
      <c r="AW214" s="10" t="s">
        <v>39</v>
      </c>
      <c r="AX214" s="10" t="s">
        <v>82</v>
      </c>
      <c r="AY214" s="172" t="s">
        <v>161</v>
      </c>
    </row>
    <row r="215" spans="2:51" s="10" customFormat="1" ht="22.5" customHeight="1">
      <c r="B215" s="165"/>
      <c r="C215" s="166"/>
      <c r="D215" s="166"/>
      <c r="E215" s="167" t="s">
        <v>5</v>
      </c>
      <c r="F215" s="282" t="s">
        <v>300</v>
      </c>
      <c r="G215" s="283"/>
      <c r="H215" s="283"/>
      <c r="I215" s="283"/>
      <c r="J215" s="166"/>
      <c r="K215" s="168">
        <v>35.92</v>
      </c>
      <c r="L215" s="166"/>
      <c r="M215" s="166"/>
      <c r="N215" s="166"/>
      <c r="O215" s="166"/>
      <c r="P215" s="166"/>
      <c r="Q215" s="166"/>
      <c r="R215" s="169"/>
      <c r="T215" s="170"/>
      <c r="U215" s="166"/>
      <c r="V215" s="166"/>
      <c r="W215" s="166"/>
      <c r="X215" s="166"/>
      <c r="Y215" s="166"/>
      <c r="Z215" s="166"/>
      <c r="AA215" s="171"/>
      <c r="AT215" s="172" t="s">
        <v>169</v>
      </c>
      <c r="AU215" s="172" t="s">
        <v>102</v>
      </c>
      <c r="AV215" s="10" t="s">
        <v>102</v>
      </c>
      <c r="AW215" s="10" t="s">
        <v>39</v>
      </c>
      <c r="AX215" s="10" t="s">
        <v>82</v>
      </c>
      <c r="AY215" s="172" t="s">
        <v>161</v>
      </c>
    </row>
    <row r="216" spans="2:51" s="12" customFormat="1" ht="22.5" customHeight="1">
      <c r="B216" s="185"/>
      <c r="C216" s="186"/>
      <c r="D216" s="186"/>
      <c r="E216" s="187" t="s">
        <v>5</v>
      </c>
      <c r="F216" s="289" t="s">
        <v>301</v>
      </c>
      <c r="G216" s="290"/>
      <c r="H216" s="290"/>
      <c r="I216" s="290"/>
      <c r="J216" s="186"/>
      <c r="K216" s="188">
        <v>61.328</v>
      </c>
      <c r="L216" s="186"/>
      <c r="M216" s="186"/>
      <c r="N216" s="186"/>
      <c r="O216" s="186"/>
      <c r="P216" s="186"/>
      <c r="Q216" s="186"/>
      <c r="R216" s="189"/>
      <c r="T216" s="190"/>
      <c r="U216" s="186"/>
      <c r="V216" s="186"/>
      <c r="W216" s="186"/>
      <c r="X216" s="186"/>
      <c r="Y216" s="186"/>
      <c r="Z216" s="186"/>
      <c r="AA216" s="191"/>
      <c r="AT216" s="192" t="s">
        <v>169</v>
      </c>
      <c r="AU216" s="192" t="s">
        <v>102</v>
      </c>
      <c r="AV216" s="12" t="s">
        <v>175</v>
      </c>
      <c r="AW216" s="12" t="s">
        <v>39</v>
      </c>
      <c r="AX216" s="12" t="s">
        <v>82</v>
      </c>
      <c r="AY216" s="192" t="s">
        <v>161</v>
      </c>
    </row>
    <row r="217" spans="2:51" s="10" customFormat="1" ht="22.5" customHeight="1">
      <c r="B217" s="165"/>
      <c r="C217" s="166"/>
      <c r="D217" s="166"/>
      <c r="E217" s="167" t="s">
        <v>5</v>
      </c>
      <c r="F217" s="282" t="s">
        <v>302</v>
      </c>
      <c r="G217" s="283"/>
      <c r="H217" s="283"/>
      <c r="I217" s="283"/>
      <c r="J217" s="166"/>
      <c r="K217" s="168">
        <v>80.295</v>
      </c>
      <c r="L217" s="166"/>
      <c r="M217" s="166"/>
      <c r="N217" s="166"/>
      <c r="O217" s="166"/>
      <c r="P217" s="166"/>
      <c r="Q217" s="166"/>
      <c r="R217" s="169"/>
      <c r="T217" s="170"/>
      <c r="U217" s="166"/>
      <c r="V217" s="166"/>
      <c r="W217" s="166"/>
      <c r="X217" s="166"/>
      <c r="Y217" s="166"/>
      <c r="Z217" s="166"/>
      <c r="AA217" s="171"/>
      <c r="AT217" s="172" t="s">
        <v>169</v>
      </c>
      <c r="AU217" s="172" t="s">
        <v>102</v>
      </c>
      <c r="AV217" s="10" t="s">
        <v>102</v>
      </c>
      <c r="AW217" s="10" t="s">
        <v>39</v>
      </c>
      <c r="AX217" s="10" t="s">
        <v>82</v>
      </c>
      <c r="AY217" s="172" t="s">
        <v>161</v>
      </c>
    </row>
    <row r="218" spans="2:51" s="10" customFormat="1" ht="22.5" customHeight="1">
      <c r="B218" s="165"/>
      <c r="C218" s="166"/>
      <c r="D218" s="166"/>
      <c r="E218" s="167" t="s">
        <v>5</v>
      </c>
      <c r="F218" s="282" t="s">
        <v>303</v>
      </c>
      <c r="G218" s="283"/>
      <c r="H218" s="283"/>
      <c r="I218" s="283"/>
      <c r="J218" s="166"/>
      <c r="K218" s="168">
        <v>6.376</v>
      </c>
      <c r="L218" s="166"/>
      <c r="M218" s="166"/>
      <c r="N218" s="166"/>
      <c r="O218" s="166"/>
      <c r="P218" s="166"/>
      <c r="Q218" s="166"/>
      <c r="R218" s="169"/>
      <c r="T218" s="170"/>
      <c r="U218" s="166"/>
      <c r="V218" s="166"/>
      <c r="W218" s="166"/>
      <c r="X218" s="166"/>
      <c r="Y218" s="166"/>
      <c r="Z218" s="166"/>
      <c r="AA218" s="171"/>
      <c r="AT218" s="172" t="s">
        <v>169</v>
      </c>
      <c r="AU218" s="172" t="s">
        <v>102</v>
      </c>
      <c r="AV218" s="10" t="s">
        <v>102</v>
      </c>
      <c r="AW218" s="10" t="s">
        <v>39</v>
      </c>
      <c r="AX218" s="10" t="s">
        <v>82</v>
      </c>
      <c r="AY218" s="172" t="s">
        <v>161</v>
      </c>
    </row>
    <row r="219" spans="2:51" s="12" customFormat="1" ht="22.5" customHeight="1">
      <c r="B219" s="185"/>
      <c r="C219" s="186"/>
      <c r="D219" s="186"/>
      <c r="E219" s="187" t="s">
        <v>5</v>
      </c>
      <c r="F219" s="289" t="s">
        <v>301</v>
      </c>
      <c r="G219" s="290"/>
      <c r="H219" s="290"/>
      <c r="I219" s="290"/>
      <c r="J219" s="186"/>
      <c r="K219" s="188">
        <v>86.671</v>
      </c>
      <c r="L219" s="186"/>
      <c r="M219" s="186"/>
      <c r="N219" s="186"/>
      <c r="O219" s="186"/>
      <c r="P219" s="186"/>
      <c r="Q219" s="186"/>
      <c r="R219" s="189"/>
      <c r="T219" s="190"/>
      <c r="U219" s="186"/>
      <c r="V219" s="186"/>
      <c r="W219" s="186"/>
      <c r="X219" s="186"/>
      <c r="Y219" s="186"/>
      <c r="Z219" s="186"/>
      <c r="AA219" s="191"/>
      <c r="AT219" s="192" t="s">
        <v>169</v>
      </c>
      <c r="AU219" s="192" t="s">
        <v>102</v>
      </c>
      <c r="AV219" s="12" t="s">
        <v>175</v>
      </c>
      <c r="AW219" s="12" t="s">
        <v>39</v>
      </c>
      <c r="AX219" s="12" t="s">
        <v>82</v>
      </c>
      <c r="AY219" s="192" t="s">
        <v>161</v>
      </c>
    </row>
    <row r="220" spans="2:51" s="11" customFormat="1" ht="22.5" customHeight="1">
      <c r="B220" s="173"/>
      <c r="C220" s="174"/>
      <c r="D220" s="174"/>
      <c r="E220" s="175" t="s">
        <v>5</v>
      </c>
      <c r="F220" s="284" t="s">
        <v>171</v>
      </c>
      <c r="G220" s="285"/>
      <c r="H220" s="285"/>
      <c r="I220" s="285"/>
      <c r="J220" s="174"/>
      <c r="K220" s="176">
        <v>147.999</v>
      </c>
      <c r="L220" s="174"/>
      <c r="M220" s="174"/>
      <c r="N220" s="174"/>
      <c r="O220" s="174"/>
      <c r="P220" s="174"/>
      <c r="Q220" s="174"/>
      <c r="R220" s="177"/>
      <c r="T220" s="178"/>
      <c r="U220" s="174"/>
      <c r="V220" s="174"/>
      <c r="W220" s="174"/>
      <c r="X220" s="174"/>
      <c r="Y220" s="174"/>
      <c r="Z220" s="174"/>
      <c r="AA220" s="179"/>
      <c r="AT220" s="180" t="s">
        <v>169</v>
      </c>
      <c r="AU220" s="180" t="s">
        <v>102</v>
      </c>
      <c r="AV220" s="11" t="s">
        <v>166</v>
      </c>
      <c r="AW220" s="11" t="s">
        <v>39</v>
      </c>
      <c r="AX220" s="11" t="s">
        <v>24</v>
      </c>
      <c r="AY220" s="180" t="s">
        <v>161</v>
      </c>
    </row>
    <row r="221" spans="2:65" s="1" customFormat="1" ht="31.5" customHeight="1">
      <c r="B221" s="129"/>
      <c r="C221" s="158" t="s">
        <v>304</v>
      </c>
      <c r="D221" s="158" t="s">
        <v>162</v>
      </c>
      <c r="E221" s="159" t="s">
        <v>305</v>
      </c>
      <c r="F221" s="277" t="s">
        <v>306</v>
      </c>
      <c r="G221" s="277"/>
      <c r="H221" s="277"/>
      <c r="I221" s="277"/>
      <c r="J221" s="160" t="s">
        <v>165</v>
      </c>
      <c r="K221" s="161">
        <v>11.364</v>
      </c>
      <c r="L221" s="278">
        <v>0</v>
      </c>
      <c r="M221" s="278"/>
      <c r="N221" s="279">
        <f>ROUND(L221*K221,2)</f>
        <v>0</v>
      </c>
      <c r="O221" s="279"/>
      <c r="P221" s="279"/>
      <c r="Q221" s="279"/>
      <c r="R221" s="132"/>
      <c r="T221" s="162" t="s">
        <v>5</v>
      </c>
      <c r="U221" s="46" t="s">
        <v>47</v>
      </c>
      <c r="V221" s="38"/>
      <c r="W221" s="163">
        <f>V221*K221</f>
        <v>0</v>
      </c>
      <c r="X221" s="163">
        <v>2.45329</v>
      </c>
      <c r="Y221" s="163">
        <f>X221*K221</f>
        <v>27.879187560000002</v>
      </c>
      <c r="Z221" s="163">
        <v>0</v>
      </c>
      <c r="AA221" s="164">
        <f>Z221*K221</f>
        <v>0</v>
      </c>
      <c r="AR221" s="20" t="s">
        <v>166</v>
      </c>
      <c r="AT221" s="20" t="s">
        <v>162</v>
      </c>
      <c r="AU221" s="20" t="s">
        <v>102</v>
      </c>
      <c r="AY221" s="20" t="s">
        <v>161</v>
      </c>
      <c r="BE221" s="103">
        <f>IF(U221="základní",N221,0)</f>
        <v>0</v>
      </c>
      <c r="BF221" s="103">
        <f>IF(U221="snížená",N221,0)</f>
        <v>0</v>
      </c>
      <c r="BG221" s="103">
        <f>IF(U221="zákl. přenesená",N221,0)</f>
        <v>0</v>
      </c>
      <c r="BH221" s="103">
        <f>IF(U221="sníž. přenesená",N221,0)</f>
        <v>0</v>
      </c>
      <c r="BI221" s="103">
        <f>IF(U221="nulová",N221,0)</f>
        <v>0</v>
      </c>
      <c r="BJ221" s="20" t="s">
        <v>24</v>
      </c>
      <c r="BK221" s="103">
        <f>ROUND(L221*K221,2)</f>
        <v>0</v>
      </c>
      <c r="BL221" s="20" t="s">
        <v>166</v>
      </c>
      <c r="BM221" s="20" t="s">
        <v>307</v>
      </c>
    </row>
    <row r="222" spans="2:51" s="10" customFormat="1" ht="22.5" customHeight="1">
      <c r="B222" s="165"/>
      <c r="C222" s="166"/>
      <c r="D222" s="166"/>
      <c r="E222" s="167" t="s">
        <v>5</v>
      </c>
      <c r="F222" s="280" t="s">
        <v>308</v>
      </c>
      <c r="G222" s="281"/>
      <c r="H222" s="281"/>
      <c r="I222" s="281"/>
      <c r="J222" s="166"/>
      <c r="K222" s="168">
        <v>3.84</v>
      </c>
      <c r="L222" s="166"/>
      <c r="M222" s="166"/>
      <c r="N222" s="166"/>
      <c r="O222" s="166"/>
      <c r="P222" s="166"/>
      <c r="Q222" s="166"/>
      <c r="R222" s="169"/>
      <c r="T222" s="170"/>
      <c r="U222" s="166"/>
      <c r="V222" s="166"/>
      <c r="W222" s="166"/>
      <c r="X222" s="166"/>
      <c r="Y222" s="166"/>
      <c r="Z222" s="166"/>
      <c r="AA222" s="171"/>
      <c r="AT222" s="172" t="s">
        <v>169</v>
      </c>
      <c r="AU222" s="172" t="s">
        <v>102</v>
      </c>
      <c r="AV222" s="10" t="s">
        <v>102</v>
      </c>
      <c r="AW222" s="10" t="s">
        <v>39</v>
      </c>
      <c r="AX222" s="10" t="s">
        <v>82</v>
      </c>
      <c r="AY222" s="172" t="s">
        <v>161</v>
      </c>
    </row>
    <row r="223" spans="2:51" s="10" customFormat="1" ht="22.5" customHeight="1">
      <c r="B223" s="165"/>
      <c r="C223" s="166"/>
      <c r="D223" s="166"/>
      <c r="E223" s="167" t="s">
        <v>5</v>
      </c>
      <c r="F223" s="282" t="s">
        <v>309</v>
      </c>
      <c r="G223" s="283"/>
      <c r="H223" s="283"/>
      <c r="I223" s="283"/>
      <c r="J223" s="166"/>
      <c r="K223" s="168">
        <v>0.9</v>
      </c>
      <c r="L223" s="166"/>
      <c r="M223" s="166"/>
      <c r="N223" s="166"/>
      <c r="O223" s="166"/>
      <c r="P223" s="166"/>
      <c r="Q223" s="166"/>
      <c r="R223" s="169"/>
      <c r="T223" s="170"/>
      <c r="U223" s="166"/>
      <c r="V223" s="166"/>
      <c r="W223" s="166"/>
      <c r="X223" s="166"/>
      <c r="Y223" s="166"/>
      <c r="Z223" s="166"/>
      <c r="AA223" s="171"/>
      <c r="AT223" s="172" t="s">
        <v>169</v>
      </c>
      <c r="AU223" s="172" t="s">
        <v>102</v>
      </c>
      <c r="AV223" s="10" t="s">
        <v>102</v>
      </c>
      <c r="AW223" s="10" t="s">
        <v>39</v>
      </c>
      <c r="AX223" s="10" t="s">
        <v>82</v>
      </c>
      <c r="AY223" s="172" t="s">
        <v>161</v>
      </c>
    </row>
    <row r="224" spans="2:51" s="10" customFormat="1" ht="22.5" customHeight="1">
      <c r="B224" s="165"/>
      <c r="C224" s="166"/>
      <c r="D224" s="166"/>
      <c r="E224" s="167" t="s">
        <v>5</v>
      </c>
      <c r="F224" s="282" t="s">
        <v>310</v>
      </c>
      <c r="G224" s="283"/>
      <c r="H224" s="283"/>
      <c r="I224" s="283"/>
      <c r="J224" s="166"/>
      <c r="K224" s="168">
        <v>6.464</v>
      </c>
      <c r="L224" s="166"/>
      <c r="M224" s="166"/>
      <c r="N224" s="166"/>
      <c r="O224" s="166"/>
      <c r="P224" s="166"/>
      <c r="Q224" s="166"/>
      <c r="R224" s="169"/>
      <c r="T224" s="170"/>
      <c r="U224" s="166"/>
      <c r="V224" s="166"/>
      <c r="W224" s="166"/>
      <c r="X224" s="166"/>
      <c r="Y224" s="166"/>
      <c r="Z224" s="166"/>
      <c r="AA224" s="171"/>
      <c r="AT224" s="172" t="s">
        <v>169</v>
      </c>
      <c r="AU224" s="172" t="s">
        <v>102</v>
      </c>
      <c r="AV224" s="10" t="s">
        <v>102</v>
      </c>
      <c r="AW224" s="10" t="s">
        <v>39</v>
      </c>
      <c r="AX224" s="10" t="s">
        <v>82</v>
      </c>
      <c r="AY224" s="172" t="s">
        <v>161</v>
      </c>
    </row>
    <row r="225" spans="2:51" s="10" customFormat="1" ht="22.5" customHeight="1">
      <c r="B225" s="165"/>
      <c r="C225" s="166"/>
      <c r="D225" s="166"/>
      <c r="E225" s="167" t="s">
        <v>5</v>
      </c>
      <c r="F225" s="282" t="s">
        <v>311</v>
      </c>
      <c r="G225" s="283"/>
      <c r="H225" s="283"/>
      <c r="I225" s="283"/>
      <c r="J225" s="166"/>
      <c r="K225" s="168">
        <v>0.16</v>
      </c>
      <c r="L225" s="166"/>
      <c r="M225" s="166"/>
      <c r="N225" s="166"/>
      <c r="O225" s="166"/>
      <c r="P225" s="166"/>
      <c r="Q225" s="166"/>
      <c r="R225" s="169"/>
      <c r="T225" s="170"/>
      <c r="U225" s="166"/>
      <c r="V225" s="166"/>
      <c r="W225" s="166"/>
      <c r="X225" s="166"/>
      <c r="Y225" s="166"/>
      <c r="Z225" s="166"/>
      <c r="AA225" s="171"/>
      <c r="AT225" s="172" t="s">
        <v>169</v>
      </c>
      <c r="AU225" s="172" t="s">
        <v>102</v>
      </c>
      <c r="AV225" s="10" t="s">
        <v>102</v>
      </c>
      <c r="AW225" s="10" t="s">
        <v>39</v>
      </c>
      <c r="AX225" s="10" t="s">
        <v>82</v>
      </c>
      <c r="AY225" s="172" t="s">
        <v>161</v>
      </c>
    </row>
    <row r="226" spans="2:51" s="11" customFormat="1" ht="22.5" customHeight="1">
      <c r="B226" s="173"/>
      <c r="C226" s="174"/>
      <c r="D226" s="174"/>
      <c r="E226" s="175" t="s">
        <v>5</v>
      </c>
      <c r="F226" s="284" t="s">
        <v>171</v>
      </c>
      <c r="G226" s="285"/>
      <c r="H226" s="285"/>
      <c r="I226" s="285"/>
      <c r="J226" s="174"/>
      <c r="K226" s="176">
        <v>11.364</v>
      </c>
      <c r="L226" s="174"/>
      <c r="M226" s="174"/>
      <c r="N226" s="174"/>
      <c r="O226" s="174"/>
      <c r="P226" s="174"/>
      <c r="Q226" s="174"/>
      <c r="R226" s="177"/>
      <c r="T226" s="178"/>
      <c r="U226" s="174"/>
      <c r="V226" s="174"/>
      <c r="W226" s="174"/>
      <c r="X226" s="174"/>
      <c r="Y226" s="174"/>
      <c r="Z226" s="174"/>
      <c r="AA226" s="179"/>
      <c r="AT226" s="180" t="s">
        <v>169</v>
      </c>
      <c r="AU226" s="180" t="s">
        <v>102</v>
      </c>
      <c r="AV226" s="11" t="s">
        <v>166</v>
      </c>
      <c r="AW226" s="11" t="s">
        <v>39</v>
      </c>
      <c r="AX226" s="11" t="s">
        <v>24</v>
      </c>
      <c r="AY226" s="180" t="s">
        <v>161</v>
      </c>
    </row>
    <row r="227" spans="2:65" s="1" customFormat="1" ht="22.5" customHeight="1">
      <c r="B227" s="129"/>
      <c r="C227" s="158" t="s">
        <v>312</v>
      </c>
      <c r="D227" s="158" t="s">
        <v>162</v>
      </c>
      <c r="E227" s="159" t="s">
        <v>313</v>
      </c>
      <c r="F227" s="277" t="s">
        <v>314</v>
      </c>
      <c r="G227" s="277"/>
      <c r="H227" s="277"/>
      <c r="I227" s="277"/>
      <c r="J227" s="160" t="s">
        <v>233</v>
      </c>
      <c r="K227" s="161">
        <v>72</v>
      </c>
      <c r="L227" s="278">
        <v>0</v>
      </c>
      <c r="M227" s="278"/>
      <c r="N227" s="279">
        <f>ROUND(L227*K227,2)</f>
        <v>0</v>
      </c>
      <c r="O227" s="279"/>
      <c r="P227" s="279"/>
      <c r="Q227" s="279"/>
      <c r="R227" s="132"/>
      <c r="T227" s="162" t="s">
        <v>5</v>
      </c>
      <c r="U227" s="46" t="s">
        <v>47</v>
      </c>
      <c r="V227" s="38"/>
      <c r="W227" s="163">
        <f>V227*K227</f>
        <v>0</v>
      </c>
      <c r="X227" s="163">
        <v>0.00109</v>
      </c>
      <c r="Y227" s="163">
        <f>X227*K227</f>
        <v>0.07848000000000001</v>
      </c>
      <c r="Z227" s="163">
        <v>0</v>
      </c>
      <c r="AA227" s="164">
        <f>Z227*K227</f>
        <v>0</v>
      </c>
      <c r="AR227" s="20" t="s">
        <v>166</v>
      </c>
      <c r="AT227" s="20" t="s">
        <v>162</v>
      </c>
      <c r="AU227" s="20" t="s">
        <v>102</v>
      </c>
      <c r="AY227" s="20" t="s">
        <v>161</v>
      </c>
      <c r="BE227" s="103">
        <f>IF(U227="základní",N227,0)</f>
        <v>0</v>
      </c>
      <c r="BF227" s="103">
        <f>IF(U227="snížená",N227,0)</f>
        <v>0</v>
      </c>
      <c r="BG227" s="103">
        <f>IF(U227="zákl. přenesená",N227,0)</f>
        <v>0</v>
      </c>
      <c r="BH227" s="103">
        <f>IF(U227="sníž. přenesená",N227,0)</f>
        <v>0</v>
      </c>
      <c r="BI227" s="103">
        <f>IF(U227="nulová",N227,0)</f>
        <v>0</v>
      </c>
      <c r="BJ227" s="20" t="s">
        <v>24</v>
      </c>
      <c r="BK227" s="103">
        <f>ROUND(L227*K227,2)</f>
        <v>0</v>
      </c>
      <c r="BL227" s="20" t="s">
        <v>166</v>
      </c>
      <c r="BM227" s="20" t="s">
        <v>315</v>
      </c>
    </row>
    <row r="228" spans="2:51" s="10" customFormat="1" ht="22.5" customHeight="1">
      <c r="B228" s="165"/>
      <c r="C228" s="166"/>
      <c r="D228" s="166"/>
      <c r="E228" s="167" t="s">
        <v>5</v>
      </c>
      <c r="F228" s="280" t="s">
        <v>316</v>
      </c>
      <c r="G228" s="281"/>
      <c r="H228" s="281"/>
      <c r="I228" s="281"/>
      <c r="J228" s="166"/>
      <c r="K228" s="168">
        <v>72</v>
      </c>
      <c r="L228" s="166"/>
      <c r="M228" s="166"/>
      <c r="N228" s="166"/>
      <c r="O228" s="166"/>
      <c r="P228" s="166"/>
      <c r="Q228" s="166"/>
      <c r="R228" s="169"/>
      <c r="T228" s="170"/>
      <c r="U228" s="166"/>
      <c r="V228" s="166"/>
      <c r="W228" s="166"/>
      <c r="X228" s="166"/>
      <c r="Y228" s="166"/>
      <c r="Z228" s="166"/>
      <c r="AA228" s="171"/>
      <c r="AT228" s="172" t="s">
        <v>169</v>
      </c>
      <c r="AU228" s="172" t="s">
        <v>102</v>
      </c>
      <c r="AV228" s="10" t="s">
        <v>102</v>
      </c>
      <c r="AW228" s="10" t="s">
        <v>39</v>
      </c>
      <c r="AX228" s="10" t="s">
        <v>24</v>
      </c>
      <c r="AY228" s="172" t="s">
        <v>161</v>
      </c>
    </row>
    <row r="229" spans="2:65" s="1" customFormat="1" ht="31.5" customHeight="1">
      <c r="B229" s="129"/>
      <c r="C229" s="158" t="s">
        <v>317</v>
      </c>
      <c r="D229" s="158" t="s">
        <v>162</v>
      </c>
      <c r="E229" s="159" t="s">
        <v>318</v>
      </c>
      <c r="F229" s="277" t="s">
        <v>319</v>
      </c>
      <c r="G229" s="277"/>
      <c r="H229" s="277"/>
      <c r="I229" s="277"/>
      <c r="J229" s="160" t="s">
        <v>233</v>
      </c>
      <c r="K229" s="161">
        <v>72</v>
      </c>
      <c r="L229" s="278">
        <v>0</v>
      </c>
      <c r="M229" s="278"/>
      <c r="N229" s="279">
        <f>ROUND(L229*K229,2)</f>
        <v>0</v>
      </c>
      <c r="O229" s="279"/>
      <c r="P229" s="279"/>
      <c r="Q229" s="279"/>
      <c r="R229" s="132"/>
      <c r="T229" s="162" t="s">
        <v>5</v>
      </c>
      <c r="U229" s="46" t="s">
        <v>47</v>
      </c>
      <c r="V229" s="38"/>
      <c r="W229" s="163">
        <f>V229*K229</f>
        <v>0</v>
      </c>
      <c r="X229" s="163">
        <v>0</v>
      </c>
      <c r="Y229" s="163">
        <f>X229*K229</f>
        <v>0</v>
      </c>
      <c r="Z229" s="163">
        <v>0</v>
      </c>
      <c r="AA229" s="164">
        <f>Z229*K229</f>
        <v>0</v>
      </c>
      <c r="AR229" s="20" t="s">
        <v>166</v>
      </c>
      <c r="AT229" s="20" t="s">
        <v>162</v>
      </c>
      <c r="AU229" s="20" t="s">
        <v>102</v>
      </c>
      <c r="AY229" s="20" t="s">
        <v>161</v>
      </c>
      <c r="BE229" s="103">
        <f>IF(U229="základní",N229,0)</f>
        <v>0</v>
      </c>
      <c r="BF229" s="103">
        <f>IF(U229="snížená",N229,0)</f>
        <v>0</v>
      </c>
      <c r="BG229" s="103">
        <f>IF(U229="zákl. přenesená",N229,0)</f>
        <v>0</v>
      </c>
      <c r="BH229" s="103">
        <f>IF(U229="sníž. přenesená",N229,0)</f>
        <v>0</v>
      </c>
      <c r="BI229" s="103">
        <f>IF(U229="nulová",N229,0)</f>
        <v>0</v>
      </c>
      <c r="BJ229" s="20" t="s">
        <v>24</v>
      </c>
      <c r="BK229" s="103">
        <f>ROUND(L229*K229,2)</f>
        <v>0</v>
      </c>
      <c r="BL229" s="20" t="s">
        <v>166</v>
      </c>
      <c r="BM229" s="20" t="s">
        <v>320</v>
      </c>
    </row>
    <row r="230" spans="2:65" s="1" customFormat="1" ht="31.5" customHeight="1">
      <c r="B230" s="129"/>
      <c r="C230" s="158" t="s">
        <v>321</v>
      </c>
      <c r="D230" s="158" t="s">
        <v>162</v>
      </c>
      <c r="E230" s="159" t="s">
        <v>322</v>
      </c>
      <c r="F230" s="277" t="s">
        <v>323</v>
      </c>
      <c r="G230" s="277"/>
      <c r="H230" s="277"/>
      <c r="I230" s="277"/>
      <c r="J230" s="160" t="s">
        <v>227</v>
      </c>
      <c r="K230" s="161">
        <v>0.666</v>
      </c>
      <c r="L230" s="278">
        <v>0</v>
      </c>
      <c r="M230" s="278"/>
      <c r="N230" s="279">
        <f>ROUND(L230*K230,2)</f>
        <v>0</v>
      </c>
      <c r="O230" s="279"/>
      <c r="P230" s="279"/>
      <c r="Q230" s="279"/>
      <c r="R230" s="132"/>
      <c r="T230" s="162" t="s">
        <v>5</v>
      </c>
      <c r="U230" s="46" t="s">
        <v>47</v>
      </c>
      <c r="V230" s="38"/>
      <c r="W230" s="163">
        <f>V230*K230</f>
        <v>0</v>
      </c>
      <c r="X230" s="163">
        <v>1.05871</v>
      </c>
      <c r="Y230" s="163">
        <f>X230*K230</f>
        <v>0.70510086</v>
      </c>
      <c r="Z230" s="163">
        <v>0</v>
      </c>
      <c r="AA230" s="164">
        <f>Z230*K230</f>
        <v>0</v>
      </c>
      <c r="AR230" s="20" t="s">
        <v>166</v>
      </c>
      <c r="AT230" s="20" t="s">
        <v>162</v>
      </c>
      <c r="AU230" s="20" t="s">
        <v>102</v>
      </c>
      <c r="AY230" s="20" t="s">
        <v>161</v>
      </c>
      <c r="BE230" s="103">
        <f>IF(U230="základní",N230,0)</f>
        <v>0</v>
      </c>
      <c r="BF230" s="103">
        <f>IF(U230="snížená",N230,0)</f>
        <v>0</v>
      </c>
      <c r="BG230" s="103">
        <f>IF(U230="zákl. přenesená",N230,0)</f>
        <v>0</v>
      </c>
      <c r="BH230" s="103">
        <f>IF(U230="sníž. přenesená",N230,0)</f>
        <v>0</v>
      </c>
      <c r="BI230" s="103">
        <f>IF(U230="nulová",N230,0)</f>
        <v>0</v>
      </c>
      <c r="BJ230" s="20" t="s">
        <v>24</v>
      </c>
      <c r="BK230" s="103">
        <f>ROUND(L230*K230,2)</f>
        <v>0</v>
      </c>
      <c r="BL230" s="20" t="s">
        <v>166</v>
      </c>
      <c r="BM230" s="20" t="s">
        <v>324</v>
      </c>
    </row>
    <row r="231" spans="2:51" s="10" customFormat="1" ht="22.5" customHeight="1">
      <c r="B231" s="165"/>
      <c r="C231" s="166"/>
      <c r="D231" s="166"/>
      <c r="E231" s="167" t="s">
        <v>5</v>
      </c>
      <c r="F231" s="280" t="s">
        <v>325</v>
      </c>
      <c r="G231" s="281"/>
      <c r="H231" s="281"/>
      <c r="I231" s="281"/>
      <c r="J231" s="166"/>
      <c r="K231" s="168">
        <v>0.666</v>
      </c>
      <c r="L231" s="166"/>
      <c r="M231" s="166"/>
      <c r="N231" s="166"/>
      <c r="O231" s="166"/>
      <c r="P231" s="166"/>
      <c r="Q231" s="166"/>
      <c r="R231" s="169"/>
      <c r="T231" s="170"/>
      <c r="U231" s="166"/>
      <c r="V231" s="166"/>
      <c r="W231" s="166"/>
      <c r="X231" s="166"/>
      <c r="Y231" s="166"/>
      <c r="Z231" s="166"/>
      <c r="AA231" s="171"/>
      <c r="AT231" s="172" t="s">
        <v>169</v>
      </c>
      <c r="AU231" s="172" t="s">
        <v>102</v>
      </c>
      <c r="AV231" s="10" t="s">
        <v>102</v>
      </c>
      <c r="AW231" s="10" t="s">
        <v>39</v>
      </c>
      <c r="AX231" s="10" t="s">
        <v>24</v>
      </c>
      <c r="AY231" s="172" t="s">
        <v>161</v>
      </c>
    </row>
    <row r="232" spans="2:65" s="1" customFormat="1" ht="31.5" customHeight="1">
      <c r="B232" s="129"/>
      <c r="C232" s="158" t="s">
        <v>326</v>
      </c>
      <c r="D232" s="158" t="s">
        <v>162</v>
      </c>
      <c r="E232" s="159" t="s">
        <v>327</v>
      </c>
      <c r="F232" s="277" t="s">
        <v>328</v>
      </c>
      <c r="G232" s="277"/>
      <c r="H232" s="277"/>
      <c r="I232" s="277"/>
      <c r="J232" s="160" t="s">
        <v>227</v>
      </c>
      <c r="K232" s="161">
        <v>1.023</v>
      </c>
      <c r="L232" s="278">
        <v>0</v>
      </c>
      <c r="M232" s="278"/>
      <c r="N232" s="279">
        <f>ROUND(L232*K232,2)</f>
        <v>0</v>
      </c>
      <c r="O232" s="279"/>
      <c r="P232" s="279"/>
      <c r="Q232" s="279"/>
      <c r="R232" s="132"/>
      <c r="T232" s="162" t="s">
        <v>5</v>
      </c>
      <c r="U232" s="46" t="s">
        <v>47</v>
      </c>
      <c r="V232" s="38"/>
      <c r="W232" s="163">
        <f>V232*K232</f>
        <v>0</v>
      </c>
      <c r="X232" s="163">
        <v>1.05871</v>
      </c>
      <c r="Y232" s="163">
        <f>X232*K232</f>
        <v>1.08306033</v>
      </c>
      <c r="Z232" s="163">
        <v>0</v>
      </c>
      <c r="AA232" s="164">
        <f>Z232*K232</f>
        <v>0</v>
      </c>
      <c r="AR232" s="20" t="s">
        <v>166</v>
      </c>
      <c r="AT232" s="20" t="s">
        <v>162</v>
      </c>
      <c r="AU232" s="20" t="s">
        <v>102</v>
      </c>
      <c r="AY232" s="20" t="s">
        <v>161</v>
      </c>
      <c r="BE232" s="103">
        <f>IF(U232="základní",N232,0)</f>
        <v>0</v>
      </c>
      <c r="BF232" s="103">
        <f>IF(U232="snížená",N232,0)</f>
        <v>0</v>
      </c>
      <c r="BG232" s="103">
        <f>IF(U232="zákl. přenesená",N232,0)</f>
        <v>0</v>
      </c>
      <c r="BH232" s="103">
        <f>IF(U232="sníž. přenesená",N232,0)</f>
        <v>0</v>
      </c>
      <c r="BI232" s="103">
        <f>IF(U232="nulová",N232,0)</f>
        <v>0</v>
      </c>
      <c r="BJ232" s="20" t="s">
        <v>24</v>
      </c>
      <c r="BK232" s="103">
        <f>ROUND(L232*K232,2)</f>
        <v>0</v>
      </c>
      <c r="BL232" s="20" t="s">
        <v>166</v>
      </c>
      <c r="BM232" s="20" t="s">
        <v>329</v>
      </c>
    </row>
    <row r="233" spans="2:51" s="10" customFormat="1" ht="22.5" customHeight="1">
      <c r="B233" s="165"/>
      <c r="C233" s="166"/>
      <c r="D233" s="166"/>
      <c r="E233" s="167" t="s">
        <v>5</v>
      </c>
      <c r="F233" s="280" t="s">
        <v>330</v>
      </c>
      <c r="G233" s="281"/>
      <c r="H233" s="281"/>
      <c r="I233" s="281"/>
      <c r="J233" s="166"/>
      <c r="K233" s="168">
        <v>1.023</v>
      </c>
      <c r="L233" s="166"/>
      <c r="M233" s="166"/>
      <c r="N233" s="166"/>
      <c r="O233" s="166"/>
      <c r="P233" s="166"/>
      <c r="Q233" s="166"/>
      <c r="R233" s="169"/>
      <c r="T233" s="170"/>
      <c r="U233" s="166"/>
      <c r="V233" s="166"/>
      <c r="W233" s="166"/>
      <c r="X233" s="166"/>
      <c r="Y233" s="166"/>
      <c r="Z233" s="166"/>
      <c r="AA233" s="171"/>
      <c r="AT233" s="172" t="s">
        <v>169</v>
      </c>
      <c r="AU233" s="172" t="s">
        <v>102</v>
      </c>
      <c r="AV233" s="10" t="s">
        <v>102</v>
      </c>
      <c r="AW233" s="10" t="s">
        <v>39</v>
      </c>
      <c r="AX233" s="10" t="s">
        <v>24</v>
      </c>
      <c r="AY233" s="172" t="s">
        <v>161</v>
      </c>
    </row>
    <row r="234" spans="2:63" s="9" customFormat="1" ht="29.85" customHeight="1">
      <c r="B234" s="147"/>
      <c r="C234" s="148"/>
      <c r="D234" s="157" t="s">
        <v>113</v>
      </c>
      <c r="E234" s="157"/>
      <c r="F234" s="157"/>
      <c r="G234" s="157"/>
      <c r="H234" s="157"/>
      <c r="I234" s="157"/>
      <c r="J234" s="157"/>
      <c r="K234" s="157"/>
      <c r="L234" s="157"/>
      <c r="M234" s="157"/>
      <c r="N234" s="298">
        <f>BK234</f>
        <v>0</v>
      </c>
      <c r="O234" s="299"/>
      <c r="P234" s="299"/>
      <c r="Q234" s="299"/>
      <c r="R234" s="150"/>
      <c r="T234" s="151"/>
      <c r="U234" s="148"/>
      <c r="V234" s="148"/>
      <c r="W234" s="152">
        <f>SUM(W235:W296)</f>
        <v>0</v>
      </c>
      <c r="X234" s="148"/>
      <c r="Y234" s="152">
        <f>SUM(Y235:Y296)</f>
        <v>116.36793865</v>
      </c>
      <c r="Z234" s="148"/>
      <c r="AA234" s="153">
        <f>SUM(AA235:AA296)</f>
        <v>0</v>
      </c>
      <c r="AR234" s="154" t="s">
        <v>24</v>
      </c>
      <c r="AT234" s="155" t="s">
        <v>81</v>
      </c>
      <c r="AU234" s="155" t="s">
        <v>24</v>
      </c>
      <c r="AY234" s="154" t="s">
        <v>161</v>
      </c>
      <c r="BK234" s="156">
        <f>SUM(BK235:BK296)</f>
        <v>0</v>
      </c>
    </row>
    <row r="235" spans="2:65" s="1" customFormat="1" ht="44.25" customHeight="1">
      <c r="B235" s="129"/>
      <c r="C235" s="158" t="s">
        <v>331</v>
      </c>
      <c r="D235" s="158" t="s">
        <v>162</v>
      </c>
      <c r="E235" s="159" t="s">
        <v>332</v>
      </c>
      <c r="F235" s="277" t="s">
        <v>333</v>
      </c>
      <c r="G235" s="277"/>
      <c r="H235" s="277"/>
      <c r="I235" s="277"/>
      <c r="J235" s="160" t="s">
        <v>233</v>
      </c>
      <c r="K235" s="161">
        <v>9.8</v>
      </c>
      <c r="L235" s="278">
        <v>0</v>
      </c>
      <c r="M235" s="278"/>
      <c r="N235" s="279">
        <f>ROUND(L235*K235,2)</f>
        <v>0</v>
      </c>
      <c r="O235" s="279"/>
      <c r="P235" s="279"/>
      <c r="Q235" s="279"/>
      <c r="R235" s="132"/>
      <c r="T235" s="162" t="s">
        <v>5</v>
      </c>
      <c r="U235" s="46" t="s">
        <v>47</v>
      </c>
      <c r="V235" s="38"/>
      <c r="W235" s="163">
        <f>V235*K235</f>
        <v>0</v>
      </c>
      <c r="X235" s="163">
        <v>0.34662</v>
      </c>
      <c r="Y235" s="163">
        <f>X235*K235</f>
        <v>3.3968760000000002</v>
      </c>
      <c r="Z235" s="163">
        <v>0</v>
      </c>
      <c r="AA235" s="164">
        <f>Z235*K235</f>
        <v>0</v>
      </c>
      <c r="AR235" s="20" t="s">
        <v>166</v>
      </c>
      <c r="AT235" s="20" t="s">
        <v>162</v>
      </c>
      <c r="AU235" s="20" t="s">
        <v>102</v>
      </c>
      <c r="AY235" s="20" t="s">
        <v>161</v>
      </c>
      <c r="BE235" s="103">
        <f>IF(U235="základní",N235,0)</f>
        <v>0</v>
      </c>
      <c r="BF235" s="103">
        <f>IF(U235="snížená",N235,0)</f>
        <v>0</v>
      </c>
      <c r="BG235" s="103">
        <f>IF(U235="zákl. přenesená",N235,0)</f>
        <v>0</v>
      </c>
      <c r="BH235" s="103">
        <f>IF(U235="sníž. přenesená",N235,0)</f>
        <v>0</v>
      </c>
      <c r="BI235" s="103">
        <f>IF(U235="nulová",N235,0)</f>
        <v>0</v>
      </c>
      <c r="BJ235" s="20" t="s">
        <v>24</v>
      </c>
      <c r="BK235" s="103">
        <f>ROUND(L235*K235,2)</f>
        <v>0</v>
      </c>
      <c r="BL235" s="20" t="s">
        <v>166</v>
      </c>
      <c r="BM235" s="20" t="s">
        <v>334</v>
      </c>
    </row>
    <row r="236" spans="2:51" s="10" customFormat="1" ht="22.5" customHeight="1">
      <c r="B236" s="165"/>
      <c r="C236" s="166"/>
      <c r="D236" s="166"/>
      <c r="E236" s="167" t="s">
        <v>5</v>
      </c>
      <c r="F236" s="280" t="s">
        <v>335</v>
      </c>
      <c r="G236" s="281"/>
      <c r="H236" s="281"/>
      <c r="I236" s="281"/>
      <c r="J236" s="166"/>
      <c r="K236" s="168">
        <v>1.6</v>
      </c>
      <c r="L236" s="166"/>
      <c r="M236" s="166"/>
      <c r="N236" s="166"/>
      <c r="O236" s="166"/>
      <c r="P236" s="166"/>
      <c r="Q236" s="166"/>
      <c r="R236" s="169"/>
      <c r="T236" s="170"/>
      <c r="U236" s="166"/>
      <c r="V236" s="166"/>
      <c r="W236" s="166"/>
      <c r="X236" s="166"/>
      <c r="Y236" s="166"/>
      <c r="Z236" s="166"/>
      <c r="AA236" s="171"/>
      <c r="AT236" s="172" t="s">
        <v>169</v>
      </c>
      <c r="AU236" s="172" t="s">
        <v>102</v>
      </c>
      <c r="AV236" s="10" t="s">
        <v>102</v>
      </c>
      <c r="AW236" s="10" t="s">
        <v>39</v>
      </c>
      <c r="AX236" s="10" t="s">
        <v>82</v>
      </c>
      <c r="AY236" s="172" t="s">
        <v>161</v>
      </c>
    </row>
    <row r="237" spans="2:51" s="10" customFormat="1" ht="22.5" customHeight="1">
      <c r="B237" s="165"/>
      <c r="C237" s="166"/>
      <c r="D237" s="166"/>
      <c r="E237" s="167" t="s">
        <v>5</v>
      </c>
      <c r="F237" s="282" t="s">
        <v>336</v>
      </c>
      <c r="G237" s="283"/>
      <c r="H237" s="283"/>
      <c r="I237" s="283"/>
      <c r="J237" s="166"/>
      <c r="K237" s="168">
        <v>8.2</v>
      </c>
      <c r="L237" s="166"/>
      <c r="M237" s="166"/>
      <c r="N237" s="166"/>
      <c r="O237" s="166"/>
      <c r="P237" s="166"/>
      <c r="Q237" s="166"/>
      <c r="R237" s="169"/>
      <c r="T237" s="170"/>
      <c r="U237" s="166"/>
      <c r="V237" s="166"/>
      <c r="W237" s="166"/>
      <c r="X237" s="166"/>
      <c r="Y237" s="166"/>
      <c r="Z237" s="166"/>
      <c r="AA237" s="171"/>
      <c r="AT237" s="172" t="s">
        <v>169</v>
      </c>
      <c r="AU237" s="172" t="s">
        <v>102</v>
      </c>
      <c r="AV237" s="10" t="s">
        <v>102</v>
      </c>
      <c r="AW237" s="10" t="s">
        <v>39</v>
      </c>
      <c r="AX237" s="10" t="s">
        <v>82</v>
      </c>
      <c r="AY237" s="172" t="s">
        <v>161</v>
      </c>
    </row>
    <row r="238" spans="2:51" s="11" customFormat="1" ht="22.5" customHeight="1">
      <c r="B238" s="173"/>
      <c r="C238" s="174"/>
      <c r="D238" s="174"/>
      <c r="E238" s="175" t="s">
        <v>5</v>
      </c>
      <c r="F238" s="284" t="s">
        <v>171</v>
      </c>
      <c r="G238" s="285"/>
      <c r="H238" s="285"/>
      <c r="I238" s="285"/>
      <c r="J238" s="174"/>
      <c r="K238" s="176">
        <v>9.8</v>
      </c>
      <c r="L238" s="174"/>
      <c r="M238" s="174"/>
      <c r="N238" s="174"/>
      <c r="O238" s="174"/>
      <c r="P238" s="174"/>
      <c r="Q238" s="174"/>
      <c r="R238" s="177"/>
      <c r="T238" s="178"/>
      <c r="U238" s="174"/>
      <c r="V238" s="174"/>
      <c r="W238" s="174"/>
      <c r="X238" s="174"/>
      <c r="Y238" s="174"/>
      <c r="Z238" s="174"/>
      <c r="AA238" s="179"/>
      <c r="AT238" s="180" t="s">
        <v>169</v>
      </c>
      <c r="AU238" s="180" t="s">
        <v>102</v>
      </c>
      <c r="AV238" s="11" t="s">
        <v>166</v>
      </c>
      <c r="AW238" s="11" t="s">
        <v>39</v>
      </c>
      <c r="AX238" s="11" t="s">
        <v>24</v>
      </c>
      <c r="AY238" s="180" t="s">
        <v>161</v>
      </c>
    </row>
    <row r="239" spans="2:65" s="1" customFormat="1" ht="44.25" customHeight="1">
      <c r="B239" s="129"/>
      <c r="C239" s="158" t="s">
        <v>337</v>
      </c>
      <c r="D239" s="158" t="s">
        <v>162</v>
      </c>
      <c r="E239" s="159" t="s">
        <v>338</v>
      </c>
      <c r="F239" s="277" t="s">
        <v>339</v>
      </c>
      <c r="G239" s="277"/>
      <c r="H239" s="277"/>
      <c r="I239" s="277"/>
      <c r="J239" s="160" t="s">
        <v>233</v>
      </c>
      <c r="K239" s="161">
        <v>7.5</v>
      </c>
      <c r="L239" s="278">
        <v>0</v>
      </c>
      <c r="M239" s="278"/>
      <c r="N239" s="279">
        <f>ROUND(L239*K239,2)</f>
        <v>0</v>
      </c>
      <c r="O239" s="279"/>
      <c r="P239" s="279"/>
      <c r="Q239" s="279"/>
      <c r="R239" s="132"/>
      <c r="T239" s="162" t="s">
        <v>5</v>
      </c>
      <c r="U239" s="46" t="s">
        <v>47</v>
      </c>
      <c r="V239" s="38"/>
      <c r="W239" s="163">
        <f>V239*K239</f>
        <v>0</v>
      </c>
      <c r="X239" s="163">
        <v>0.55291</v>
      </c>
      <c r="Y239" s="163">
        <f>X239*K239</f>
        <v>4.146825</v>
      </c>
      <c r="Z239" s="163">
        <v>0</v>
      </c>
      <c r="AA239" s="164">
        <f>Z239*K239</f>
        <v>0</v>
      </c>
      <c r="AR239" s="20" t="s">
        <v>166</v>
      </c>
      <c r="AT239" s="20" t="s">
        <v>162</v>
      </c>
      <c r="AU239" s="20" t="s">
        <v>102</v>
      </c>
      <c r="AY239" s="20" t="s">
        <v>161</v>
      </c>
      <c r="BE239" s="103">
        <f>IF(U239="základní",N239,0)</f>
        <v>0</v>
      </c>
      <c r="BF239" s="103">
        <f>IF(U239="snížená",N239,0)</f>
        <v>0</v>
      </c>
      <c r="BG239" s="103">
        <f>IF(U239="zákl. přenesená",N239,0)</f>
        <v>0</v>
      </c>
      <c r="BH239" s="103">
        <f>IF(U239="sníž. přenesená",N239,0)</f>
        <v>0</v>
      </c>
      <c r="BI239" s="103">
        <f>IF(U239="nulová",N239,0)</f>
        <v>0</v>
      </c>
      <c r="BJ239" s="20" t="s">
        <v>24</v>
      </c>
      <c r="BK239" s="103">
        <f>ROUND(L239*K239,2)</f>
        <v>0</v>
      </c>
      <c r="BL239" s="20" t="s">
        <v>166</v>
      </c>
      <c r="BM239" s="20" t="s">
        <v>340</v>
      </c>
    </row>
    <row r="240" spans="2:51" s="10" customFormat="1" ht="22.5" customHeight="1">
      <c r="B240" s="165"/>
      <c r="C240" s="166"/>
      <c r="D240" s="166"/>
      <c r="E240" s="167" t="s">
        <v>5</v>
      </c>
      <c r="F240" s="280" t="s">
        <v>341</v>
      </c>
      <c r="G240" s="281"/>
      <c r="H240" s="281"/>
      <c r="I240" s="281"/>
      <c r="J240" s="166"/>
      <c r="K240" s="168">
        <v>7.5</v>
      </c>
      <c r="L240" s="166"/>
      <c r="M240" s="166"/>
      <c r="N240" s="166"/>
      <c r="O240" s="166"/>
      <c r="P240" s="166"/>
      <c r="Q240" s="166"/>
      <c r="R240" s="169"/>
      <c r="T240" s="170"/>
      <c r="U240" s="166"/>
      <c r="V240" s="166"/>
      <c r="W240" s="166"/>
      <c r="X240" s="166"/>
      <c r="Y240" s="166"/>
      <c r="Z240" s="166"/>
      <c r="AA240" s="171"/>
      <c r="AT240" s="172" t="s">
        <v>169</v>
      </c>
      <c r="AU240" s="172" t="s">
        <v>102</v>
      </c>
      <c r="AV240" s="10" t="s">
        <v>102</v>
      </c>
      <c r="AW240" s="10" t="s">
        <v>39</v>
      </c>
      <c r="AX240" s="10" t="s">
        <v>24</v>
      </c>
      <c r="AY240" s="172" t="s">
        <v>161</v>
      </c>
    </row>
    <row r="241" spans="2:65" s="1" customFormat="1" ht="44.25" customHeight="1">
      <c r="B241" s="129"/>
      <c r="C241" s="158" t="s">
        <v>342</v>
      </c>
      <c r="D241" s="158" t="s">
        <v>162</v>
      </c>
      <c r="E241" s="159" t="s">
        <v>343</v>
      </c>
      <c r="F241" s="277" t="s">
        <v>344</v>
      </c>
      <c r="G241" s="277"/>
      <c r="H241" s="277"/>
      <c r="I241" s="277"/>
      <c r="J241" s="160" t="s">
        <v>233</v>
      </c>
      <c r="K241" s="161">
        <v>43.225</v>
      </c>
      <c r="L241" s="278">
        <v>0</v>
      </c>
      <c r="M241" s="278"/>
      <c r="N241" s="279">
        <f>ROUND(L241*K241,2)</f>
        <v>0</v>
      </c>
      <c r="O241" s="279"/>
      <c r="P241" s="279"/>
      <c r="Q241" s="279"/>
      <c r="R241" s="132"/>
      <c r="T241" s="162" t="s">
        <v>5</v>
      </c>
      <c r="U241" s="46" t="s">
        <v>47</v>
      </c>
      <c r="V241" s="38"/>
      <c r="W241" s="163">
        <f>V241*K241</f>
        <v>0</v>
      </c>
      <c r="X241" s="163">
        <v>0.90802</v>
      </c>
      <c r="Y241" s="163">
        <f>X241*K241</f>
        <v>39.249164500000006</v>
      </c>
      <c r="Z241" s="163">
        <v>0</v>
      </c>
      <c r="AA241" s="164">
        <f>Z241*K241</f>
        <v>0</v>
      </c>
      <c r="AR241" s="20" t="s">
        <v>166</v>
      </c>
      <c r="AT241" s="20" t="s">
        <v>162</v>
      </c>
      <c r="AU241" s="20" t="s">
        <v>102</v>
      </c>
      <c r="AY241" s="20" t="s">
        <v>161</v>
      </c>
      <c r="BE241" s="103">
        <f>IF(U241="základní",N241,0)</f>
        <v>0</v>
      </c>
      <c r="BF241" s="103">
        <f>IF(U241="snížená",N241,0)</f>
        <v>0</v>
      </c>
      <c r="BG241" s="103">
        <f>IF(U241="zákl. přenesená",N241,0)</f>
        <v>0</v>
      </c>
      <c r="BH241" s="103">
        <f>IF(U241="sníž. přenesená",N241,0)</f>
        <v>0</v>
      </c>
      <c r="BI241" s="103">
        <f>IF(U241="nulová",N241,0)</f>
        <v>0</v>
      </c>
      <c r="BJ241" s="20" t="s">
        <v>24</v>
      </c>
      <c r="BK241" s="103">
        <f>ROUND(L241*K241,2)</f>
        <v>0</v>
      </c>
      <c r="BL241" s="20" t="s">
        <v>166</v>
      </c>
      <c r="BM241" s="20" t="s">
        <v>345</v>
      </c>
    </row>
    <row r="242" spans="2:51" s="10" customFormat="1" ht="22.5" customHeight="1">
      <c r="B242" s="165"/>
      <c r="C242" s="166"/>
      <c r="D242" s="166"/>
      <c r="E242" s="167" t="s">
        <v>5</v>
      </c>
      <c r="F242" s="280" t="s">
        <v>346</v>
      </c>
      <c r="G242" s="281"/>
      <c r="H242" s="281"/>
      <c r="I242" s="281"/>
      <c r="J242" s="166"/>
      <c r="K242" s="168">
        <v>43.225</v>
      </c>
      <c r="L242" s="166"/>
      <c r="M242" s="166"/>
      <c r="N242" s="166"/>
      <c r="O242" s="166"/>
      <c r="P242" s="166"/>
      <c r="Q242" s="166"/>
      <c r="R242" s="169"/>
      <c r="T242" s="170"/>
      <c r="U242" s="166"/>
      <c r="V242" s="166"/>
      <c r="W242" s="166"/>
      <c r="X242" s="166"/>
      <c r="Y242" s="166"/>
      <c r="Z242" s="166"/>
      <c r="AA242" s="171"/>
      <c r="AT242" s="172" t="s">
        <v>169</v>
      </c>
      <c r="AU242" s="172" t="s">
        <v>102</v>
      </c>
      <c r="AV242" s="10" t="s">
        <v>102</v>
      </c>
      <c r="AW242" s="10" t="s">
        <v>39</v>
      </c>
      <c r="AX242" s="10" t="s">
        <v>24</v>
      </c>
      <c r="AY242" s="172" t="s">
        <v>161</v>
      </c>
    </row>
    <row r="243" spans="2:65" s="1" customFormat="1" ht="31.5" customHeight="1">
      <c r="B243" s="129"/>
      <c r="C243" s="158" t="s">
        <v>347</v>
      </c>
      <c r="D243" s="158" t="s">
        <v>162</v>
      </c>
      <c r="E243" s="159" t="s">
        <v>348</v>
      </c>
      <c r="F243" s="277" t="s">
        <v>349</v>
      </c>
      <c r="G243" s="277"/>
      <c r="H243" s="277"/>
      <c r="I243" s="277"/>
      <c r="J243" s="160" t="s">
        <v>233</v>
      </c>
      <c r="K243" s="161">
        <v>46.245</v>
      </c>
      <c r="L243" s="278">
        <v>0</v>
      </c>
      <c r="M243" s="278"/>
      <c r="N243" s="279">
        <f>ROUND(L243*K243,2)</f>
        <v>0</v>
      </c>
      <c r="O243" s="279"/>
      <c r="P243" s="279"/>
      <c r="Q243" s="279"/>
      <c r="R243" s="132"/>
      <c r="T243" s="162" t="s">
        <v>5</v>
      </c>
      <c r="U243" s="46" t="s">
        <v>47</v>
      </c>
      <c r="V243" s="38"/>
      <c r="W243" s="163">
        <f>V243*K243</f>
        <v>0</v>
      </c>
      <c r="X243" s="163">
        <v>0.2209</v>
      </c>
      <c r="Y243" s="163">
        <f>X243*K243</f>
        <v>10.2155205</v>
      </c>
      <c r="Z243" s="163">
        <v>0</v>
      </c>
      <c r="AA243" s="164">
        <f>Z243*K243</f>
        <v>0</v>
      </c>
      <c r="AR243" s="20" t="s">
        <v>166</v>
      </c>
      <c r="AT243" s="20" t="s">
        <v>162</v>
      </c>
      <c r="AU243" s="20" t="s">
        <v>102</v>
      </c>
      <c r="AY243" s="20" t="s">
        <v>161</v>
      </c>
      <c r="BE243" s="103">
        <f>IF(U243="základní",N243,0)</f>
        <v>0</v>
      </c>
      <c r="BF243" s="103">
        <f>IF(U243="snížená",N243,0)</f>
        <v>0</v>
      </c>
      <c r="BG243" s="103">
        <f>IF(U243="zákl. přenesená",N243,0)</f>
        <v>0</v>
      </c>
      <c r="BH243" s="103">
        <f>IF(U243="sníž. přenesená",N243,0)</f>
        <v>0</v>
      </c>
      <c r="BI243" s="103">
        <f>IF(U243="nulová",N243,0)</f>
        <v>0</v>
      </c>
      <c r="BJ243" s="20" t="s">
        <v>24</v>
      </c>
      <c r="BK243" s="103">
        <f>ROUND(L243*K243,2)</f>
        <v>0</v>
      </c>
      <c r="BL243" s="20" t="s">
        <v>166</v>
      </c>
      <c r="BM243" s="20" t="s">
        <v>350</v>
      </c>
    </row>
    <row r="244" spans="2:51" s="10" customFormat="1" ht="31.5" customHeight="1">
      <c r="B244" s="165"/>
      <c r="C244" s="166"/>
      <c r="D244" s="166"/>
      <c r="E244" s="167" t="s">
        <v>5</v>
      </c>
      <c r="F244" s="280" t="s">
        <v>351</v>
      </c>
      <c r="G244" s="281"/>
      <c r="H244" s="281"/>
      <c r="I244" s="281"/>
      <c r="J244" s="166"/>
      <c r="K244" s="168">
        <v>36.565</v>
      </c>
      <c r="L244" s="166"/>
      <c r="M244" s="166"/>
      <c r="N244" s="166"/>
      <c r="O244" s="166"/>
      <c r="P244" s="166"/>
      <c r="Q244" s="166"/>
      <c r="R244" s="169"/>
      <c r="T244" s="170"/>
      <c r="U244" s="166"/>
      <c r="V244" s="166"/>
      <c r="W244" s="166"/>
      <c r="X244" s="166"/>
      <c r="Y244" s="166"/>
      <c r="Z244" s="166"/>
      <c r="AA244" s="171"/>
      <c r="AT244" s="172" t="s">
        <v>169</v>
      </c>
      <c r="AU244" s="172" t="s">
        <v>102</v>
      </c>
      <c r="AV244" s="10" t="s">
        <v>102</v>
      </c>
      <c r="AW244" s="10" t="s">
        <v>39</v>
      </c>
      <c r="AX244" s="10" t="s">
        <v>82</v>
      </c>
      <c r="AY244" s="172" t="s">
        <v>161</v>
      </c>
    </row>
    <row r="245" spans="2:51" s="10" customFormat="1" ht="22.5" customHeight="1">
      <c r="B245" s="165"/>
      <c r="C245" s="166"/>
      <c r="D245" s="166"/>
      <c r="E245" s="167" t="s">
        <v>5</v>
      </c>
      <c r="F245" s="282" t="s">
        <v>352</v>
      </c>
      <c r="G245" s="283"/>
      <c r="H245" s="283"/>
      <c r="I245" s="283"/>
      <c r="J245" s="166"/>
      <c r="K245" s="168">
        <v>9.68</v>
      </c>
      <c r="L245" s="166"/>
      <c r="M245" s="166"/>
      <c r="N245" s="166"/>
      <c r="O245" s="166"/>
      <c r="P245" s="166"/>
      <c r="Q245" s="166"/>
      <c r="R245" s="169"/>
      <c r="T245" s="170"/>
      <c r="U245" s="166"/>
      <c r="V245" s="166"/>
      <c r="W245" s="166"/>
      <c r="X245" s="166"/>
      <c r="Y245" s="166"/>
      <c r="Z245" s="166"/>
      <c r="AA245" s="171"/>
      <c r="AT245" s="172" t="s">
        <v>169</v>
      </c>
      <c r="AU245" s="172" t="s">
        <v>102</v>
      </c>
      <c r="AV245" s="10" t="s">
        <v>102</v>
      </c>
      <c r="AW245" s="10" t="s">
        <v>39</v>
      </c>
      <c r="AX245" s="10" t="s">
        <v>82</v>
      </c>
      <c r="AY245" s="172" t="s">
        <v>161</v>
      </c>
    </row>
    <row r="246" spans="2:51" s="11" customFormat="1" ht="22.5" customHeight="1">
      <c r="B246" s="173"/>
      <c r="C246" s="174"/>
      <c r="D246" s="174"/>
      <c r="E246" s="175" t="s">
        <v>5</v>
      </c>
      <c r="F246" s="284" t="s">
        <v>171</v>
      </c>
      <c r="G246" s="285"/>
      <c r="H246" s="285"/>
      <c r="I246" s="285"/>
      <c r="J246" s="174"/>
      <c r="K246" s="176">
        <v>46.245</v>
      </c>
      <c r="L246" s="174"/>
      <c r="M246" s="174"/>
      <c r="N246" s="174"/>
      <c r="O246" s="174"/>
      <c r="P246" s="174"/>
      <c r="Q246" s="174"/>
      <c r="R246" s="177"/>
      <c r="T246" s="178"/>
      <c r="U246" s="174"/>
      <c r="V246" s="174"/>
      <c r="W246" s="174"/>
      <c r="X246" s="174"/>
      <c r="Y246" s="174"/>
      <c r="Z246" s="174"/>
      <c r="AA246" s="179"/>
      <c r="AT246" s="180" t="s">
        <v>169</v>
      </c>
      <c r="AU246" s="180" t="s">
        <v>102</v>
      </c>
      <c r="AV246" s="11" t="s">
        <v>166</v>
      </c>
      <c r="AW246" s="11" t="s">
        <v>39</v>
      </c>
      <c r="AX246" s="11" t="s">
        <v>24</v>
      </c>
      <c r="AY246" s="180" t="s">
        <v>161</v>
      </c>
    </row>
    <row r="247" spans="2:65" s="1" customFormat="1" ht="44.25" customHeight="1">
      <c r="B247" s="129"/>
      <c r="C247" s="158" t="s">
        <v>353</v>
      </c>
      <c r="D247" s="158" t="s">
        <v>162</v>
      </c>
      <c r="E247" s="159" t="s">
        <v>354</v>
      </c>
      <c r="F247" s="277" t="s">
        <v>355</v>
      </c>
      <c r="G247" s="277"/>
      <c r="H247" s="277"/>
      <c r="I247" s="277"/>
      <c r="J247" s="160" t="s">
        <v>233</v>
      </c>
      <c r="K247" s="161">
        <v>6.5</v>
      </c>
      <c r="L247" s="278">
        <v>0</v>
      </c>
      <c r="M247" s="278"/>
      <c r="N247" s="279">
        <f>ROUND(L247*K247,2)</f>
        <v>0</v>
      </c>
      <c r="O247" s="279"/>
      <c r="P247" s="279"/>
      <c r="Q247" s="279"/>
      <c r="R247" s="132"/>
      <c r="T247" s="162" t="s">
        <v>5</v>
      </c>
      <c r="U247" s="46" t="s">
        <v>47</v>
      </c>
      <c r="V247" s="38"/>
      <c r="W247" s="163">
        <f>V247*K247</f>
        <v>0</v>
      </c>
      <c r="X247" s="163">
        <v>0.32029</v>
      </c>
      <c r="Y247" s="163">
        <f>X247*K247</f>
        <v>2.081885</v>
      </c>
      <c r="Z247" s="163">
        <v>0</v>
      </c>
      <c r="AA247" s="164">
        <f>Z247*K247</f>
        <v>0</v>
      </c>
      <c r="AR247" s="20" t="s">
        <v>166</v>
      </c>
      <c r="AT247" s="20" t="s">
        <v>162</v>
      </c>
      <c r="AU247" s="20" t="s">
        <v>102</v>
      </c>
      <c r="AY247" s="20" t="s">
        <v>161</v>
      </c>
      <c r="BE247" s="103">
        <f>IF(U247="základní",N247,0)</f>
        <v>0</v>
      </c>
      <c r="BF247" s="103">
        <f>IF(U247="snížená",N247,0)</f>
        <v>0</v>
      </c>
      <c r="BG247" s="103">
        <f>IF(U247="zákl. přenesená",N247,0)</f>
        <v>0</v>
      </c>
      <c r="BH247" s="103">
        <f>IF(U247="sníž. přenesená",N247,0)</f>
        <v>0</v>
      </c>
      <c r="BI247" s="103">
        <f>IF(U247="nulová",N247,0)</f>
        <v>0</v>
      </c>
      <c r="BJ247" s="20" t="s">
        <v>24</v>
      </c>
      <c r="BK247" s="103">
        <f>ROUND(L247*K247,2)</f>
        <v>0</v>
      </c>
      <c r="BL247" s="20" t="s">
        <v>166</v>
      </c>
      <c r="BM247" s="20" t="s">
        <v>356</v>
      </c>
    </row>
    <row r="248" spans="2:51" s="10" customFormat="1" ht="22.5" customHeight="1">
      <c r="B248" s="165"/>
      <c r="C248" s="166"/>
      <c r="D248" s="166"/>
      <c r="E248" s="167" t="s">
        <v>5</v>
      </c>
      <c r="F248" s="280" t="s">
        <v>357</v>
      </c>
      <c r="G248" s="281"/>
      <c r="H248" s="281"/>
      <c r="I248" s="281"/>
      <c r="J248" s="166"/>
      <c r="K248" s="168">
        <v>6.5</v>
      </c>
      <c r="L248" s="166"/>
      <c r="M248" s="166"/>
      <c r="N248" s="166"/>
      <c r="O248" s="166"/>
      <c r="P248" s="166"/>
      <c r="Q248" s="166"/>
      <c r="R248" s="169"/>
      <c r="T248" s="170"/>
      <c r="U248" s="166"/>
      <c r="V248" s="166"/>
      <c r="W248" s="166"/>
      <c r="X248" s="166"/>
      <c r="Y248" s="166"/>
      <c r="Z248" s="166"/>
      <c r="AA248" s="171"/>
      <c r="AT248" s="172" t="s">
        <v>169</v>
      </c>
      <c r="AU248" s="172" t="s">
        <v>102</v>
      </c>
      <c r="AV248" s="10" t="s">
        <v>102</v>
      </c>
      <c r="AW248" s="10" t="s">
        <v>39</v>
      </c>
      <c r="AX248" s="10" t="s">
        <v>24</v>
      </c>
      <c r="AY248" s="172" t="s">
        <v>161</v>
      </c>
    </row>
    <row r="249" spans="2:65" s="1" customFormat="1" ht="31.5" customHeight="1">
      <c r="B249" s="129"/>
      <c r="C249" s="158" t="s">
        <v>358</v>
      </c>
      <c r="D249" s="158" t="s">
        <v>162</v>
      </c>
      <c r="E249" s="159" t="s">
        <v>359</v>
      </c>
      <c r="F249" s="277" t="s">
        <v>360</v>
      </c>
      <c r="G249" s="277"/>
      <c r="H249" s="277"/>
      <c r="I249" s="277"/>
      <c r="J249" s="160" t="s">
        <v>233</v>
      </c>
      <c r="K249" s="161">
        <v>115.845</v>
      </c>
      <c r="L249" s="278">
        <v>0</v>
      </c>
      <c r="M249" s="278"/>
      <c r="N249" s="279">
        <f>ROUND(L249*K249,2)</f>
        <v>0</v>
      </c>
      <c r="O249" s="279"/>
      <c r="P249" s="279"/>
      <c r="Q249" s="279"/>
      <c r="R249" s="132"/>
      <c r="T249" s="162" t="s">
        <v>5</v>
      </c>
      <c r="U249" s="46" t="s">
        <v>47</v>
      </c>
      <c r="V249" s="38"/>
      <c r="W249" s="163">
        <f>V249*K249</f>
        <v>0</v>
      </c>
      <c r="X249" s="163">
        <v>0.24131</v>
      </c>
      <c r="Y249" s="163">
        <f>X249*K249</f>
        <v>27.95455695</v>
      </c>
      <c r="Z249" s="163">
        <v>0</v>
      </c>
      <c r="AA249" s="164">
        <f>Z249*K249</f>
        <v>0</v>
      </c>
      <c r="AR249" s="20" t="s">
        <v>166</v>
      </c>
      <c r="AT249" s="20" t="s">
        <v>162</v>
      </c>
      <c r="AU249" s="20" t="s">
        <v>102</v>
      </c>
      <c r="AY249" s="20" t="s">
        <v>161</v>
      </c>
      <c r="BE249" s="103">
        <f>IF(U249="základní",N249,0)</f>
        <v>0</v>
      </c>
      <c r="BF249" s="103">
        <f>IF(U249="snížená",N249,0)</f>
        <v>0</v>
      </c>
      <c r="BG249" s="103">
        <f>IF(U249="zákl. přenesená",N249,0)</f>
        <v>0</v>
      </c>
      <c r="BH249" s="103">
        <f>IF(U249="sníž. přenesená",N249,0)</f>
        <v>0</v>
      </c>
      <c r="BI249" s="103">
        <f>IF(U249="nulová",N249,0)</f>
        <v>0</v>
      </c>
      <c r="BJ249" s="20" t="s">
        <v>24</v>
      </c>
      <c r="BK249" s="103">
        <f>ROUND(L249*K249,2)</f>
        <v>0</v>
      </c>
      <c r="BL249" s="20" t="s">
        <v>166</v>
      </c>
      <c r="BM249" s="20" t="s">
        <v>361</v>
      </c>
    </row>
    <row r="250" spans="2:51" s="10" customFormat="1" ht="22.5" customHeight="1">
      <c r="B250" s="165"/>
      <c r="C250" s="166"/>
      <c r="D250" s="166"/>
      <c r="E250" s="167" t="s">
        <v>5</v>
      </c>
      <c r="F250" s="280" t="s">
        <v>362</v>
      </c>
      <c r="G250" s="281"/>
      <c r="H250" s="281"/>
      <c r="I250" s="281"/>
      <c r="J250" s="166"/>
      <c r="K250" s="168">
        <v>57.4</v>
      </c>
      <c r="L250" s="166"/>
      <c r="M250" s="166"/>
      <c r="N250" s="166"/>
      <c r="O250" s="166"/>
      <c r="P250" s="166"/>
      <c r="Q250" s="166"/>
      <c r="R250" s="169"/>
      <c r="T250" s="170"/>
      <c r="U250" s="166"/>
      <c r="V250" s="166"/>
      <c r="W250" s="166"/>
      <c r="X250" s="166"/>
      <c r="Y250" s="166"/>
      <c r="Z250" s="166"/>
      <c r="AA250" s="171"/>
      <c r="AT250" s="172" t="s">
        <v>169</v>
      </c>
      <c r="AU250" s="172" t="s">
        <v>102</v>
      </c>
      <c r="AV250" s="10" t="s">
        <v>102</v>
      </c>
      <c r="AW250" s="10" t="s">
        <v>39</v>
      </c>
      <c r="AX250" s="10" t="s">
        <v>82</v>
      </c>
      <c r="AY250" s="172" t="s">
        <v>161</v>
      </c>
    </row>
    <row r="251" spans="2:51" s="10" customFormat="1" ht="22.5" customHeight="1">
      <c r="B251" s="165"/>
      <c r="C251" s="166"/>
      <c r="D251" s="166"/>
      <c r="E251" s="167" t="s">
        <v>5</v>
      </c>
      <c r="F251" s="282" t="s">
        <v>363</v>
      </c>
      <c r="G251" s="283"/>
      <c r="H251" s="283"/>
      <c r="I251" s="283"/>
      <c r="J251" s="166"/>
      <c r="K251" s="168">
        <v>58.445</v>
      </c>
      <c r="L251" s="166"/>
      <c r="M251" s="166"/>
      <c r="N251" s="166"/>
      <c r="O251" s="166"/>
      <c r="P251" s="166"/>
      <c r="Q251" s="166"/>
      <c r="R251" s="169"/>
      <c r="T251" s="170"/>
      <c r="U251" s="166"/>
      <c r="V251" s="166"/>
      <c r="W251" s="166"/>
      <c r="X251" s="166"/>
      <c r="Y251" s="166"/>
      <c r="Z251" s="166"/>
      <c r="AA251" s="171"/>
      <c r="AT251" s="172" t="s">
        <v>169</v>
      </c>
      <c r="AU251" s="172" t="s">
        <v>102</v>
      </c>
      <c r="AV251" s="10" t="s">
        <v>102</v>
      </c>
      <c r="AW251" s="10" t="s">
        <v>39</v>
      </c>
      <c r="AX251" s="10" t="s">
        <v>82</v>
      </c>
      <c r="AY251" s="172" t="s">
        <v>161</v>
      </c>
    </row>
    <row r="252" spans="2:51" s="11" customFormat="1" ht="22.5" customHeight="1">
      <c r="B252" s="173"/>
      <c r="C252" s="174"/>
      <c r="D252" s="174"/>
      <c r="E252" s="175" t="s">
        <v>5</v>
      </c>
      <c r="F252" s="284" t="s">
        <v>171</v>
      </c>
      <c r="G252" s="285"/>
      <c r="H252" s="285"/>
      <c r="I252" s="285"/>
      <c r="J252" s="174"/>
      <c r="K252" s="176">
        <v>115.845</v>
      </c>
      <c r="L252" s="174"/>
      <c r="M252" s="174"/>
      <c r="N252" s="174"/>
      <c r="O252" s="174"/>
      <c r="P252" s="174"/>
      <c r="Q252" s="174"/>
      <c r="R252" s="177"/>
      <c r="T252" s="178"/>
      <c r="U252" s="174"/>
      <c r="V252" s="174"/>
      <c r="W252" s="174"/>
      <c r="X252" s="174"/>
      <c r="Y252" s="174"/>
      <c r="Z252" s="174"/>
      <c r="AA252" s="179"/>
      <c r="AT252" s="180" t="s">
        <v>169</v>
      </c>
      <c r="AU252" s="180" t="s">
        <v>102</v>
      </c>
      <c r="AV252" s="11" t="s">
        <v>166</v>
      </c>
      <c r="AW252" s="11" t="s">
        <v>39</v>
      </c>
      <c r="AX252" s="11" t="s">
        <v>24</v>
      </c>
      <c r="AY252" s="180" t="s">
        <v>161</v>
      </c>
    </row>
    <row r="253" spans="2:65" s="1" customFormat="1" ht="22.5" customHeight="1">
      <c r="B253" s="129"/>
      <c r="C253" s="158" t="s">
        <v>364</v>
      </c>
      <c r="D253" s="158" t="s">
        <v>162</v>
      </c>
      <c r="E253" s="159" t="s">
        <v>365</v>
      </c>
      <c r="F253" s="277" t="s">
        <v>366</v>
      </c>
      <c r="G253" s="277"/>
      <c r="H253" s="277"/>
      <c r="I253" s="277"/>
      <c r="J253" s="160" t="s">
        <v>227</v>
      </c>
      <c r="K253" s="161">
        <v>0.563</v>
      </c>
      <c r="L253" s="278">
        <v>0</v>
      </c>
      <c r="M253" s="278"/>
      <c r="N253" s="279">
        <f>ROUND(L253*K253,2)</f>
        <v>0</v>
      </c>
      <c r="O253" s="279"/>
      <c r="P253" s="279"/>
      <c r="Q253" s="279"/>
      <c r="R253" s="132"/>
      <c r="T253" s="162" t="s">
        <v>5</v>
      </c>
      <c r="U253" s="46" t="s">
        <v>47</v>
      </c>
      <c r="V253" s="38"/>
      <c r="W253" s="163">
        <f>V253*K253</f>
        <v>0</v>
      </c>
      <c r="X253" s="163">
        <v>1.04881</v>
      </c>
      <c r="Y253" s="163">
        <f>X253*K253</f>
        <v>0.5904800299999999</v>
      </c>
      <c r="Z253" s="163">
        <v>0</v>
      </c>
      <c r="AA253" s="164">
        <f>Z253*K253</f>
        <v>0</v>
      </c>
      <c r="AR253" s="20" t="s">
        <v>166</v>
      </c>
      <c r="AT253" s="20" t="s">
        <v>162</v>
      </c>
      <c r="AU253" s="20" t="s">
        <v>102</v>
      </c>
      <c r="AY253" s="20" t="s">
        <v>161</v>
      </c>
      <c r="BE253" s="103">
        <f>IF(U253="základní",N253,0)</f>
        <v>0</v>
      </c>
      <c r="BF253" s="103">
        <f>IF(U253="snížená",N253,0)</f>
        <v>0</v>
      </c>
      <c r="BG253" s="103">
        <f>IF(U253="zákl. přenesená",N253,0)</f>
        <v>0</v>
      </c>
      <c r="BH253" s="103">
        <f>IF(U253="sníž. přenesená",N253,0)</f>
        <v>0</v>
      </c>
      <c r="BI253" s="103">
        <f>IF(U253="nulová",N253,0)</f>
        <v>0</v>
      </c>
      <c r="BJ253" s="20" t="s">
        <v>24</v>
      </c>
      <c r="BK253" s="103">
        <f>ROUND(L253*K253,2)</f>
        <v>0</v>
      </c>
      <c r="BL253" s="20" t="s">
        <v>166</v>
      </c>
      <c r="BM253" s="20" t="s">
        <v>367</v>
      </c>
    </row>
    <row r="254" spans="2:51" s="10" customFormat="1" ht="22.5" customHeight="1">
      <c r="B254" s="165"/>
      <c r="C254" s="166"/>
      <c r="D254" s="166"/>
      <c r="E254" s="167" t="s">
        <v>5</v>
      </c>
      <c r="F254" s="280" t="s">
        <v>368</v>
      </c>
      <c r="G254" s="281"/>
      <c r="H254" s="281"/>
      <c r="I254" s="281"/>
      <c r="J254" s="166"/>
      <c r="K254" s="168">
        <v>0.519</v>
      </c>
      <c r="L254" s="166"/>
      <c r="M254" s="166"/>
      <c r="N254" s="166"/>
      <c r="O254" s="166"/>
      <c r="P254" s="166"/>
      <c r="Q254" s="166"/>
      <c r="R254" s="169"/>
      <c r="T254" s="170"/>
      <c r="U254" s="166"/>
      <c r="V254" s="166"/>
      <c r="W254" s="166"/>
      <c r="X254" s="166"/>
      <c r="Y254" s="166"/>
      <c r="Z254" s="166"/>
      <c r="AA254" s="171"/>
      <c r="AT254" s="172" t="s">
        <v>169</v>
      </c>
      <c r="AU254" s="172" t="s">
        <v>102</v>
      </c>
      <c r="AV254" s="10" t="s">
        <v>102</v>
      </c>
      <c r="AW254" s="10" t="s">
        <v>39</v>
      </c>
      <c r="AX254" s="10" t="s">
        <v>82</v>
      </c>
      <c r="AY254" s="172" t="s">
        <v>161</v>
      </c>
    </row>
    <row r="255" spans="2:51" s="10" customFormat="1" ht="22.5" customHeight="1">
      <c r="B255" s="165"/>
      <c r="C255" s="166"/>
      <c r="D255" s="166"/>
      <c r="E255" s="167" t="s">
        <v>5</v>
      </c>
      <c r="F255" s="282" t="s">
        <v>369</v>
      </c>
      <c r="G255" s="283"/>
      <c r="H255" s="283"/>
      <c r="I255" s="283"/>
      <c r="J255" s="166"/>
      <c r="K255" s="168">
        <v>0.044</v>
      </c>
      <c r="L255" s="166"/>
      <c r="M255" s="166"/>
      <c r="N255" s="166"/>
      <c r="O255" s="166"/>
      <c r="P255" s="166"/>
      <c r="Q255" s="166"/>
      <c r="R255" s="169"/>
      <c r="T255" s="170"/>
      <c r="U255" s="166"/>
      <c r="V255" s="166"/>
      <c r="W255" s="166"/>
      <c r="X255" s="166"/>
      <c r="Y255" s="166"/>
      <c r="Z255" s="166"/>
      <c r="AA255" s="171"/>
      <c r="AT255" s="172" t="s">
        <v>169</v>
      </c>
      <c r="AU255" s="172" t="s">
        <v>102</v>
      </c>
      <c r="AV255" s="10" t="s">
        <v>102</v>
      </c>
      <c r="AW255" s="10" t="s">
        <v>39</v>
      </c>
      <c r="AX255" s="10" t="s">
        <v>82</v>
      </c>
      <c r="AY255" s="172" t="s">
        <v>161</v>
      </c>
    </row>
    <row r="256" spans="2:51" s="11" customFormat="1" ht="22.5" customHeight="1">
      <c r="B256" s="173"/>
      <c r="C256" s="174"/>
      <c r="D256" s="174"/>
      <c r="E256" s="175" t="s">
        <v>5</v>
      </c>
      <c r="F256" s="284" t="s">
        <v>171</v>
      </c>
      <c r="G256" s="285"/>
      <c r="H256" s="285"/>
      <c r="I256" s="285"/>
      <c r="J256" s="174"/>
      <c r="K256" s="176">
        <v>0.563</v>
      </c>
      <c r="L256" s="174"/>
      <c r="M256" s="174"/>
      <c r="N256" s="174"/>
      <c r="O256" s="174"/>
      <c r="P256" s="174"/>
      <c r="Q256" s="174"/>
      <c r="R256" s="177"/>
      <c r="T256" s="178"/>
      <c r="U256" s="174"/>
      <c r="V256" s="174"/>
      <c r="W256" s="174"/>
      <c r="X256" s="174"/>
      <c r="Y256" s="174"/>
      <c r="Z256" s="174"/>
      <c r="AA256" s="179"/>
      <c r="AT256" s="180" t="s">
        <v>169</v>
      </c>
      <c r="AU256" s="180" t="s">
        <v>102</v>
      </c>
      <c r="AV256" s="11" t="s">
        <v>166</v>
      </c>
      <c r="AW256" s="11" t="s">
        <v>39</v>
      </c>
      <c r="AX256" s="11" t="s">
        <v>24</v>
      </c>
      <c r="AY256" s="180" t="s">
        <v>161</v>
      </c>
    </row>
    <row r="257" spans="2:65" s="1" customFormat="1" ht="22.5" customHeight="1">
      <c r="B257" s="129"/>
      <c r="C257" s="158" t="s">
        <v>370</v>
      </c>
      <c r="D257" s="158" t="s">
        <v>162</v>
      </c>
      <c r="E257" s="159" t="s">
        <v>371</v>
      </c>
      <c r="F257" s="277" t="s">
        <v>372</v>
      </c>
      <c r="G257" s="277"/>
      <c r="H257" s="277"/>
      <c r="I257" s="277"/>
      <c r="J257" s="160" t="s">
        <v>373</v>
      </c>
      <c r="K257" s="161">
        <v>19</v>
      </c>
      <c r="L257" s="278">
        <v>0</v>
      </c>
      <c r="M257" s="278"/>
      <c r="N257" s="279">
        <f>ROUND(L257*K257,2)</f>
        <v>0</v>
      </c>
      <c r="O257" s="279"/>
      <c r="P257" s="279"/>
      <c r="Q257" s="279"/>
      <c r="R257" s="132"/>
      <c r="T257" s="162" t="s">
        <v>5</v>
      </c>
      <c r="U257" s="46" t="s">
        <v>47</v>
      </c>
      <c r="V257" s="38"/>
      <c r="W257" s="163">
        <f>V257*K257</f>
        <v>0</v>
      </c>
      <c r="X257" s="163">
        <v>0.02321</v>
      </c>
      <c r="Y257" s="163">
        <f>X257*K257</f>
        <v>0.44099000000000005</v>
      </c>
      <c r="Z257" s="163">
        <v>0</v>
      </c>
      <c r="AA257" s="164">
        <f>Z257*K257</f>
        <v>0</v>
      </c>
      <c r="AR257" s="20" t="s">
        <v>166</v>
      </c>
      <c r="AT257" s="20" t="s">
        <v>162</v>
      </c>
      <c r="AU257" s="20" t="s">
        <v>102</v>
      </c>
      <c r="AY257" s="20" t="s">
        <v>161</v>
      </c>
      <c r="BE257" s="103">
        <f>IF(U257="základní",N257,0)</f>
        <v>0</v>
      </c>
      <c r="BF257" s="103">
        <f>IF(U257="snížená",N257,0)</f>
        <v>0</v>
      </c>
      <c r="BG257" s="103">
        <f>IF(U257="zákl. přenesená",N257,0)</f>
        <v>0</v>
      </c>
      <c r="BH257" s="103">
        <f>IF(U257="sníž. přenesená",N257,0)</f>
        <v>0</v>
      </c>
      <c r="BI257" s="103">
        <f>IF(U257="nulová",N257,0)</f>
        <v>0</v>
      </c>
      <c r="BJ257" s="20" t="s">
        <v>24</v>
      </c>
      <c r="BK257" s="103">
        <f>ROUND(L257*K257,2)</f>
        <v>0</v>
      </c>
      <c r="BL257" s="20" t="s">
        <v>166</v>
      </c>
      <c r="BM257" s="20" t="s">
        <v>374</v>
      </c>
    </row>
    <row r="258" spans="2:51" s="10" customFormat="1" ht="22.5" customHeight="1">
      <c r="B258" s="165"/>
      <c r="C258" s="166"/>
      <c r="D258" s="166"/>
      <c r="E258" s="167" t="s">
        <v>5</v>
      </c>
      <c r="F258" s="280" t="s">
        <v>375</v>
      </c>
      <c r="G258" s="281"/>
      <c r="H258" s="281"/>
      <c r="I258" s="281"/>
      <c r="J258" s="166"/>
      <c r="K258" s="168">
        <v>18</v>
      </c>
      <c r="L258" s="166"/>
      <c r="M258" s="166"/>
      <c r="N258" s="166"/>
      <c r="O258" s="166"/>
      <c r="P258" s="166"/>
      <c r="Q258" s="166"/>
      <c r="R258" s="169"/>
      <c r="T258" s="170"/>
      <c r="U258" s="166"/>
      <c r="V258" s="166"/>
      <c r="W258" s="166"/>
      <c r="X258" s="166"/>
      <c r="Y258" s="166"/>
      <c r="Z258" s="166"/>
      <c r="AA258" s="171"/>
      <c r="AT258" s="172" t="s">
        <v>169</v>
      </c>
      <c r="AU258" s="172" t="s">
        <v>102</v>
      </c>
      <c r="AV258" s="10" t="s">
        <v>102</v>
      </c>
      <c r="AW258" s="10" t="s">
        <v>39</v>
      </c>
      <c r="AX258" s="10" t="s">
        <v>82</v>
      </c>
      <c r="AY258" s="172" t="s">
        <v>161</v>
      </c>
    </row>
    <row r="259" spans="2:51" s="10" customFormat="1" ht="22.5" customHeight="1">
      <c r="B259" s="165"/>
      <c r="C259" s="166"/>
      <c r="D259" s="166"/>
      <c r="E259" s="167" t="s">
        <v>5</v>
      </c>
      <c r="F259" s="282" t="s">
        <v>24</v>
      </c>
      <c r="G259" s="283"/>
      <c r="H259" s="283"/>
      <c r="I259" s="283"/>
      <c r="J259" s="166"/>
      <c r="K259" s="168">
        <v>1</v>
      </c>
      <c r="L259" s="166"/>
      <c r="M259" s="166"/>
      <c r="N259" s="166"/>
      <c r="O259" s="166"/>
      <c r="P259" s="166"/>
      <c r="Q259" s="166"/>
      <c r="R259" s="169"/>
      <c r="T259" s="170"/>
      <c r="U259" s="166"/>
      <c r="V259" s="166"/>
      <c r="W259" s="166"/>
      <c r="X259" s="166"/>
      <c r="Y259" s="166"/>
      <c r="Z259" s="166"/>
      <c r="AA259" s="171"/>
      <c r="AT259" s="172" t="s">
        <v>169</v>
      </c>
      <c r="AU259" s="172" t="s">
        <v>102</v>
      </c>
      <c r="AV259" s="10" t="s">
        <v>102</v>
      </c>
      <c r="AW259" s="10" t="s">
        <v>39</v>
      </c>
      <c r="AX259" s="10" t="s">
        <v>82</v>
      </c>
      <c r="AY259" s="172" t="s">
        <v>161</v>
      </c>
    </row>
    <row r="260" spans="2:51" s="11" customFormat="1" ht="22.5" customHeight="1">
      <c r="B260" s="173"/>
      <c r="C260" s="174"/>
      <c r="D260" s="174"/>
      <c r="E260" s="175" t="s">
        <v>5</v>
      </c>
      <c r="F260" s="284" t="s">
        <v>171</v>
      </c>
      <c r="G260" s="285"/>
      <c r="H260" s="285"/>
      <c r="I260" s="285"/>
      <c r="J260" s="174"/>
      <c r="K260" s="176">
        <v>19</v>
      </c>
      <c r="L260" s="174"/>
      <c r="M260" s="174"/>
      <c r="N260" s="174"/>
      <c r="O260" s="174"/>
      <c r="P260" s="174"/>
      <c r="Q260" s="174"/>
      <c r="R260" s="177"/>
      <c r="T260" s="178"/>
      <c r="U260" s="174"/>
      <c r="V260" s="174"/>
      <c r="W260" s="174"/>
      <c r="X260" s="174"/>
      <c r="Y260" s="174"/>
      <c r="Z260" s="174"/>
      <c r="AA260" s="179"/>
      <c r="AT260" s="180" t="s">
        <v>169</v>
      </c>
      <c r="AU260" s="180" t="s">
        <v>102</v>
      </c>
      <c r="AV260" s="11" t="s">
        <v>166</v>
      </c>
      <c r="AW260" s="11" t="s">
        <v>39</v>
      </c>
      <c r="AX260" s="11" t="s">
        <v>24</v>
      </c>
      <c r="AY260" s="180" t="s">
        <v>161</v>
      </c>
    </row>
    <row r="261" spans="2:65" s="1" customFormat="1" ht="22.5" customHeight="1">
      <c r="B261" s="129"/>
      <c r="C261" s="158" t="s">
        <v>376</v>
      </c>
      <c r="D261" s="158" t="s">
        <v>162</v>
      </c>
      <c r="E261" s="159" t="s">
        <v>377</v>
      </c>
      <c r="F261" s="277" t="s">
        <v>378</v>
      </c>
      <c r="G261" s="277"/>
      <c r="H261" s="277"/>
      <c r="I261" s="277"/>
      <c r="J261" s="160" t="s">
        <v>373</v>
      </c>
      <c r="K261" s="161">
        <v>4</v>
      </c>
      <c r="L261" s="278">
        <v>0</v>
      </c>
      <c r="M261" s="278"/>
      <c r="N261" s="279">
        <f>ROUND(L261*K261,2)</f>
        <v>0</v>
      </c>
      <c r="O261" s="279"/>
      <c r="P261" s="279"/>
      <c r="Q261" s="279"/>
      <c r="R261" s="132"/>
      <c r="T261" s="162" t="s">
        <v>5</v>
      </c>
      <c r="U261" s="46" t="s">
        <v>47</v>
      </c>
      <c r="V261" s="38"/>
      <c r="W261" s="163">
        <f>V261*K261</f>
        <v>0</v>
      </c>
      <c r="X261" s="163">
        <v>0.04131</v>
      </c>
      <c r="Y261" s="163">
        <f>X261*K261</f>
        <v>0.16524</v>
      </c>
      <c r="Z261" s="163">
        <v>0</v>
      </c>
      <c r="AA261" s="164">
        <f>Z261*K261</f>
        <v>0</v>
      </c>
      <c r="AR261" s="20" t="s">
        <v>166</v>
      </c>
      <c r="AT261" s="20" t="s">
        <v>162</v>
      </c>
      <c r="AU261" s="20" t="s">
        <v>102</v>
      </c>
      <c r="AY261" s="20" t="s">
        <v>161</v>
      </c>
      <c r="BE261" s="103">
        <f>IF(U261="základní",N261,0)</f>
        <v>0</v>
      </c>
      <c r="BF261" s="103">
        <f>IF(U261="snížená",N261,0)</f>
        <v>0</v>
      </c>
      <c r="BG261" s="103">
        <f>IF(U261="zákl. přenesená",N261,0)</f>
        <v>0</v>
      </c>
      <c r="BH261" s="103">
        <f>IF(U261="sníž. přenesená",N261,0)</f>
        <v>0</v>
      </c>
      <c r="BI261" s="103">
        <f>IF(U261="nulová",N261,0)</f>
        <v>0</v>
      </c>
      <c r="BJ261" s="20" t="s">
        <v>24</v>
      </c>
      <c r="BK261" s="103">
        <f>ROUND(L261*K261,2)</f>
        <v>0</v>
      </c>
      <c r="BL261" s="20" t="s">
        <v>166</v>
      </c>
      <c r="BM261" s="20" t="s">
        <v>379</v>
      </c>
    </row>
    <row r="262" spans="2:51" s="10" customFormat="1" ht="22.5" customHeight="1">
      <c r="B262" s="165"/>
      <c r="C262" s="166"/>
      <c r="D262" s="166"/>
      <c r="E262" s="167" t="s">
        <v>5</v>
      </c>
      <c r="F262" s="280" t="s">
        <v>380</v>
      </c>
      <c r="G262" s="281"/>
      <c r="H262" s="281"/>
      <c r="I262" s="281"/>
      <c r="J262" s="166"/>
      <c r="K262" s="168">
        <v>3</v>
      </c>
      <c r="L262" s="166"/>
      <c r="M262" s="166"/>
      <c r="N262" s="166"/>
      <c r="O262" s="166"/>
      <c r="P262" s="166"/>
      <c r="Q262" s="166"/>
      <c r="R262" s="169"/>
      <c r="T262" s="170"/>
      <c r="U262" s="166"/>
      <c r="V262" s="166"/>
      <c r="W262" s="166"/>
      <c r="X262" s="166"/>
      <c r="Y262" s="166"/>
      <c r="Z262" s="166"/>
      <c r="AA262" s="171"/>
      <c r="AT262" s="172" t="s">
        <v>169</v>
      </c>
      <c r="AU262" s="172" t="s">
        <v>102</v>
      </c>
      <c r="AV262" s="10" t="s">
        <v>102</v>
      </c>
      <c r="AW262" s="10" t="s">
        <v>39</v>
      </c>
      <c r="AX262" s="10" t="s">
        <v>82</v>
      </c>
      <c r="AY262" s="172" t="s">
        <v>161</v>
      </c>
    </row>
    <row r="263" spans="2:51" s="10" customFormat="1" ht="22.5" customHeight="1">
      <c r="B263" s="165"/>
      <c r="C263" s="166"/>
      <c r="D263" s="166"/>
      <c r="E263" s="167" t="s">
        <v>5</v>
      </c>
      <c r="F263" s="282" t="s">
        <v>381</v>
      </c>
      <c r="G263" s="283"/>
      <c r="H263" s="283"/>
      <c r="I263" s="283"/>
      <c r="J263" s="166"/>
      <c r="K263" s="168">
        <v>1</v>
      </c>
      <c r="L263" s="166"/>
      <c r="M263" s="166"/>
      <c r="N263" s="166"/>
      <c r="O263" s="166"/>
      <c r="P263" s="166"/>
      <c r="Q263" s="166"/>
      <c r="R263" s="169"/>
      <c r="T263" s="170"/>
      <c r="U263" s="166"/>
      <c r="V263" s="166"/>
      <c r="W263" s="166"/>
      <c r="X263" s="166"/>
      <c r="Y263" s="166"/>
      <c r="Z263" s="166"/>
      <c r="AA263" s="171"/>
      <c r="AT263" s="172" t="s">
        <v>169</v>
      </c>
      <c r="AU263" s="172" t="s">
        <v>102</v>
      </c>
      <c r="AV263" s="10" t="s">
        <v>102</v>
      </c>
      <c r="AW263" s="10" t="s">
        <v>39</v>
      </c>
      <c r="AX263" s="10" t="s">
        <v>82</v>
      </c>
      <c r="AY263" s="172" t="s">
        <v>161</v>
      </c>
    </row>
    <row r="264" spans="2:51" s="11" customFormat="1" ht="22.5" customHeight="1">
      <c r="B264" s="173"/>
      <c r="C264" s="174"/>
      <c r="D264" s="174"/>
      <c r="E264" s="175" t="s">
        <v>5</v>
      </c>
      <c r="F264" s="284" t="s">
        <v>171</v>
      </c>
      <c r="G264" s="285"/>
      <c r="H264" s="285"/>
      <c r="I264" s="285"/>
      <c r="J264" s="174"/>
      <c r="K264" s="176">
        <v>4</v>
      </c>
      <c r="L264" s="174"/>
      <c r="M264" s="174"/>
      <c r="N264" s="174"/>
      <c r="O264" s="174"/>
      <c r="P264" s="174"/>
      <c r="Q264" s="174"/>
      <c r="R264" s="177"/>
      <c r="T264" s="178"/>
      <c r="U264" s="174"/>
      <c r="V264" s="174"/>
      <c r="W264" s="174"/>
      <c r="X264" s="174"/>
      <c r="Y264" s="174"/>
      <c r="Z264" s="174"/>
      <c r="AA264" s="179"/>
      <c r="AT264" s="180" t="s">
        <v>169</v>
      </c>
      <c r="AU264" s="180" t="s">
        <v>102</v>
      </c>
      <c r="AV264" s="11" t="s">
        <v>166</v>
      </c>
      <c r="AW264" s="11" t="s">
        <v>39</v>
      </c>
      <c r="AX264" s="11" t="s">
        <v>24</v>
      </c>
      <c r="AY264" s="180" t="s">
        <v>161</v>
      </c>
    </row>
    <row r="265" spans="2:65" s="1" customFormat="1" ht="22.5" customHeight="1">
      <c r="B265" s="129"/>
      <c r="C265" s="158" t="s">
        <v>382</v>
      </c>
      <c r="D265" s="158" t="s">
        <v>162</v>
      </c>
      <c r="E265" s="159" t="s">
        <v>383</v>
      </c>
      <c r="F265" s="277" t="s">
        <v>384</v>
      </c>
      <c r="G265" s="277"/>
      <c r="H265" s="277"/>
      <c r="I265" s="277"/>
      <c r="J265" s="160" t="s">
        <v>373</v>
      </c>
      <c r="K265" s="161">
        <v>10</v>
      </c>
      <c r="L265" s="278">
        <v>0</v>
      </c>
      <c r="M265" s="278"/>
      <c r="N265" s="279">
        <f>ROUND(L265*K265,2)</f>
        <v>0</v>
      </c>
      <c r="O265" s="279"/>
      <c r="P265" s="279"/>
      <c r="Q265" s="279"/>
      <c r="R265" s="132"/>
      <c r="T265" s="162" t="s">
        <v>5</v>
      </c>
      <c r="U265" s="46" t="s">
        <v>47</v>
      </c>
      <c r="V265" s="38"/>
      <c r="W265" s="163">
        <f>V265*K265</f>
        <v>0</v>
      </c>
      <c r="X265" s="163">
        <v>0.04645</v>
      </c>
      <c r="Y265" s="163">
        <f>X265*K265</f>
        <v>0.46449999999999997</v>
      </c>
      <c r="Z265" s="163">
        <v>0</v>
      </c>
      <c r="AA265" s="164">
        <f>Z265*K265</f>
        <v>0</v>
      </c>
      <c r="AR265" s="20" t="s">
        <v>166</v>
      </c>
      <c r="AT265" s="20" t="s">
        <v>162</v>
      </c>
      <c r="AU265" s="20" t="s">
        <v>102</v>
      </c>
      <c r="AY265" s="20" t="s">
        <v>161</v>
      </c>
      <c r="BE265" s="103">
        <f>IF(U265="základní",N265,0)</f>
        <v>0</v>
      </c>
      <c r="BF265" s="103">
        <f>IF(U265="snížená",N265,0)</f>
        <v>0</v>
      </c>
      <c r="BG265" s="103">
        <f>IF(U265="zákl. přenesená",N265,0)</f>
        <v>0</v>
      </c>
      <c r="BH265" s="103">
        <f>IF(U265="sníž. přenesená",N265,0)</f>
        <v>0</v>
      </c>
      <c r="BI265" s="103">
        <f>IF(U265="nulová",N265,0)</f>
        <v>0</v>
      </c>
      <c r="BJ265" s="20" t="s">
        <v>24</v>
      </c>
      <c r="BK265" s="103">
        <f>ROUND(L265*K265,2)</f>
        <v>0</v>
      </c>
      <c r="BL265" s="20" t="s">
        <v>166</v>
      </c>
      <c r="BM265" s="20" t="s">
        <v>385</v>
      </c>
    </row>
    <row r="266" spans="2:51" s="10" customFormat="1" ht="22.5" customHeight="1">
      <c r="B266" s="165"/>
      <c r="C266" s="166"/>
      <c r="D266" s="166"/>
      <c r="E266" s="167" t="s">
        <v>5</v>
      </c>
      <c r="F266" s="280" t="s">
        <v>386</v>
      </c>
      <c r="G266" s="281"/>
      <c r="H266" s="281"/>
      <c r="I266" s="281"/>
      <c r="J266" s="166"/>
      <c r="K266" s="168">
        <v>10</v>
      </c>
      <c r="L266" s="166"/>
      <c r="M266" s="166"/>
      <c r="N266" s="166"/>
      <c r="O266" s="166"/>
      <c r="P266" s="166"/>
      <c r="Q266" s="166"/>
      <c r="R266" s="169"/>
      <c r="T266" s="170"/>
      <c r="U266" s="166"/>
      <c r="V266" s="166"/>
      <c r="W266" s="166"/>
      <c r="X266" s="166"/>
      <c r="Y266" s="166"/>
      <c r="Z266" s="166"/>
      <c r="AA266" s="171"/>
      <c r="AT266" s="172" t="s">
        <v>169</v>
      </c>
      <c r="AU266" s="172" t="s">
        <v>102</v>
      </c>
      <c r="AV266" s="10" t="s">
        <v>102</v>
      </c>
      <c r="AW266" s="10" t="s">
        <v>39</v>
      </c>
      <c r="AX266" s="10" t="s">
        <v>24</v>
      </c>
      <c r="AY266" s="172" t="s">
        <v>161</v>
      </c>
    </row>
    <row r="267" spans="2:65" s="1" customFormat="1" ht="22.5" customHeight="1">
      <c r="B267" s="129"/>
      <c r="C267" s="158" t="s">
        <v>387</v>
      </c>
      <c r="D267" s="158" t="s">
        <v>162</v>
      </c>
      <c r="E267" s="159" t="s">
        <v>388</v>
      </c>
      <c r="F267" s="277" t="s">
        <v>389</v>
      </c>
      <c r="G267" s="277"/>
      <c r="H267" s="277"/>
      <c r="I267" s="277"/>
      <c r="J267" s="160" t="s">
        <v>373</v>
      </c>
      <c r="K267" s="161">
        <v>3</v>
      </c>
      <c r="L267" s="278">
        <v>0</v>
      </c>
      <c r="M267" s="278"/>
      <c r="N267" s="279">
        <f>ROUND(L267*K267,2)</f>
        <v>0</v>
      </c>
      <c r="O267" s="279"/>
      <c r="P267" s="279"/>
      <c r="Q267" s="279"/>
      <c r="R267" s="132"/>
      <c r="T267" s="162" t="s">
        <v>5</v>
      </c>
      <c r="U267" s="46" t="s">
        <v>47</v>
      </c>
      <c r="V267" s="38"/>
      <c r="W267" s="163">
        <f>V267*K267</f>
        <v>0</v>
      </c>
      <c r="X267" s="163">
        <v>0.07429</v>
      </c>
      <c r="Y267" s="163">
        <f>X267*K267</f>
        <v>0.22286999999999998</v>
      </c>
      <c r="Z267" s="163">
        <v>0</v>
      </c>
      <c r="AA267" s="164">
        <f>Z267*K267</f>
        <v>0</v>
      </c>
      <c r="AR267" s="20" t="s">
        <v>166</v>
      </c>
      <c r="AT267" s="20" t="s">
        <v>162</v>
      </c>
      <c r="AU267" s="20" t="s">
        <v>102</v>
      </c>
      <c r="AY267" s="20" t="s">
        <v>161</v>
      </c>
      <c r="BE267" s="103">
        <f>IF(U267="základní",N267,0)</f>
        <v>0</v>
      </c>
      <c r="BF267" s="103">
        <f>IF(U267="snížená",N267,0)</f>
        <v>0</v>
      </c>
      <c r="BG267" s="103">
        <f>IF(U267="zákl. přenesená",N267,0)</f>
        <v>0</v>
      </c>
      <c r="BH267" s="103">
        <f>IF(U267="sníž. přenesená",N267,0)</f>
        <v>0</v>
      </c>
      <c r="BI267" s="103">
        <f>IF(U267="nulová",N267,0)</f>
        <v>0</v>
      </c>
      <c r="BJ267" s="20" t="s">
        <v>24</v>
      </c>
      <c r="BK267" s="103">
        <f>ROUND(L267*K267,2)</f>
        <v>0</v>
      </c>
      <c r="BL267" s="20" t="s">
        <v>166</v>
      </c>
      <c r="BM267" s="20" t="s">
        <v>390</v>
      </c>
    </row>
    <row r="268" spans="2:65" s="1" customFormat="1" ht="22.5" customHeight="1">
      <c r="B268" s="129"/>
      <c r="C268" s="158" t="s">
        <v>391</v>
      </c>
      <c r="D268" s="158" t="s">
        <v>162</v>
      </c>
      <c r="E268" s="159" t="s">
        <v>392</v>
      </c>
      <c r="F268" s="277" t="s">
        <v>393</v>
      </c>
      <c r="G268" s="277"/>
      <c r="H268" s="277"/>
      <c r="I268" s="277"/>
      <c r="J268" s="160" t="s">
        <v>373</v>
      </c>
      <c r="K268" s="161">
        <v>11</v>
      </c>
      <c r="L268" s="278">
        <v>0</v>
      </c>
      <c r="M268" s="278"/>
      <c r="N268" s="279">
        <f>ROUND(L268*K268,2)</f>
        <v>0</v>
      </c>
      <c r="O268" s="279"/>
      <c r="P268" s="279"/>
      <c r="Q268" s="279"/>
      <c r="R268" s="132"/>
      <c r="T268" s="162" t="s">
        <v>5</v>
      </c>
      <c r="U268" s="46" t="s">
        <v>47</v>
      </c>
      <c r="V268" s="38"/>
      <c r="W268" s="163">
        <f>V268*K268</f>
        <v>0</v>
      </c>
      <c r="X268" s="163">
        <v>0.08347</v>
      </c>
      <c r="Y268" s="163">
        <f>X268*K268</f>
        <v>0.91817</v>
      </c>
      <c r="Z268" s="163">
        <v>0</v>
      </c>
      <c r="AA268" s="164">
        <f>Z268*K268</f>
        <v>0</v>
      </c>
      <c r="AR268" s="20" t="s">
        <v>166</v>
      </c>
      <c r="AT268" s="20" t="s">
        <v>162</v>
      </c>
      <c r="AU268" s="20" t="s">
        <v>102</v>
      </c>
      <c r="AY268" s="20" t="s">
        <v>161</v>
      </c>
      <c r="BE268" s="103">
        <f>IF(U268="základní",N268,0)</f>
        <v>0</v>
      </c>
      <c r="BF268" s="103">
        <f>IF(U268="snížená",N268,0)</f>
        <v>0</v>
      </c>
      <c r="BG268" s="103">
        <f>IF(U268="zákl. přenesená",N268,0)</f>
        <v>0</v>
      </c>
      <c r="BH268" s="103">
        <f>IF(U268="sníž. přenesená",N268,0)</f>
        <v>0</v>
      </c>
      <c r="BI268" s="103">
        <f>IF(U268="nulová",N268,0)</f>
        <v>0</v>
      </c>
      <c r="BJ268" s="20" t="s">
        <v>24</v>
      </c>
      <c r="BK268" s="103">
        <f>ROUND(L268*K268,2)</f>
        <v>0</v>
      </c>
      <c r="BL268" s="20" t="s">
        <v>166</v>
      </c>
      <c r="BM268" s="20" t="s">
        <v>394</v>
      </c>
    </row>
    <row r="269" spans="2:51" s="10" customFormat="1" ht="22.5" customHeight="1">
      <c r="B269" s="165"/>
      <c r="C269" s="166"/>
      <c r="D269" s="166"/>
      <c r="E269" s="167" t="s">
        <v>5</v>
      </c>
      <c r="F269" s="280" t="s">
        <v>395</v>
      </c>
      <c r="G269" s="281"/>
      <c r="H269" s="281"/>
      <c r="I269" s="281"/>
      <c r="J269" s="166"/>
      <c r="K269" s="168">
        <v>11</v>
      </c>
      <c r="L269" s="166"/>
      <c r="M269" s="166"/>
      <c r="N269" s="166"/>
      <c r="O269" s="166"/>
      <c r="P269" s="166"/>
      <c r="Q269" s="166"/>
      <c r="R269" s="169"/>
      <c r="T269" s="170"/>
      <c r="U269" s="166"/>
      <c r="V269" s="166"/>
      <c r="W269" s="166"/>
      <c r="X269" s="166"/>
      <c r="Y269" s="166"/>
      <c r="Z269" s="166"/>
      <c r="AA269" s="171"/>
      <c r="AT269" s="172" t="s">
        <v>169</v>
      </c>
      <c r="AU269" s="172" t="s">
        <v>102</v>
      </c>
      <c r="AV269" s="10" t="s">
        <v>102</v>
      </c>
      <c r="AW269" s="10" t="s">
        <v>39</v>
      </c>
      <c r="AX269" s="10" t="s">
        <v>24</v>
      </c>
      <c r="AY269" s="172" t="s">
        <v>161</v>
      </c>
    </row>
    <row r="270" spans="2:65" s="1" customFormat="1" ht="22.5" customHeight="1">
      <c r="B270" s="129"/>
      <c r="C270" s="158" t="s">
        <v>396</v>
      </c>
      <c r="D270" s="158" t="s">
        <v>162</v>
      </c>
      <c r="E270" s="159" t="s">
        <v>397</v>
      </c>
      <c r="F270" s="277" t="s">
        <v>398</v>
      </c>
      <c r="G270" s="277"/>
      <c r="H270" s="277"/>
      <c r="I270" s="277"/>
      <c r="J270" s="160" t="s">
        <v>178</v>
      </c>
      <c r="K270" s="161">
        <v>1</v>
      </c>
      <c r="L270" s="278">
        <v>0</v>
      </c>
      <c r="M270" s="278"/>
      <c r="N270" s="279">
        <f>ROUND(L270*K270,2)</f>
        <v>0</v>
      </c>
      <c r="O270" s="279"/>
      <c r="P270" s="279"/>
      <c r="Q270" s="279"/>
      <c r="R270" s="132"/>
      <c r="T270" s="162" t="s">
        <v>5</v>
      </c>
      <c r="U270" s="46" t="s">
        <v>47</v>
      </c>
      <c r="V270" s="38"/>
      <c r="W270" s="163">
        <f>V270*K270</f>
        <v>0</v>
      </c>
      <c r="X270" s="163">
        <v>0.11669</v>
      </c>
      <c r="Y270" s="163">
        <f>X270*K270</f>
        <v>0.11669</v>
      </c>
      <c r="Z270" s="163">
        <v>0</v>
      </c>
      <c r="AA270" s="164">
        <f>Z270*K270</f>
        <v>0</v>
      </c>
      <c r="AR270" s="20" t="s">
        <v>166</v>
      </c>
      <c r="AT270" s="20" t="s">
        <v>162</v>
      </c>
      <c r="AU270" s="20" t="s">
        <v>102</v>
      </c>
      <c r="AY270" s="20" t="s">
        <v>161</v>
      </c>
      <c r="BE270" s="103">
        <f>IF(U270="základní",N270,0)</f>
        <v>0</v>
      </c>
      <c r="BF270" s="103">
        <f>IF(U270="snížená",N270,0)</f>
        <v>0</v>
      </c>
      <c r="BG270" s="103">
        <f>IF(U270="zákl. přenesená",N270,0)</f>
        <v>0</v>
      </c>
      <c r="BH270" s="103">
        <f>IF(U270="sníž. přenesená",N270,0)</f>
        <v>0</v>
      </c>
      <c r="BI270" s="103">
        <f>IF(U270="nulová",N270,0)</f>
        <v>0</v>
      </c>
      <c r="BJ270" s="20" t="s">
        <v>24</v>
      </c>
      <c r="BK270" s="103">
        <f>ROUND(L270*K270,2)</f>
        <v>0</v>
      </c>
      <c r="BL270" s="20" t="s">
        <v>166</v>
      </c>
      <c r="BM270" s="20" t="s">
        <v>399</v>
      </c>
    </row>
    <row r="271" spans="2:65" s="1" customFormat="1" ht="31.5" customHeight="1">
      <c r="B271" s="129"/>
      <c r="C271" s="158" t="s">
        <v>400</v>
      </c>
      <c r="D271" s="158" t="s">
        <v>162</v>
      </c>
      <c r="E271" s="159" t="s">
        <v>401</v>
      </c>
      <c r="F271" s="277" t="s">
        <v>402</v>
      </c>
      <c r="G271" s="277"/>
      <c r="H271" s="277"/>
      <c r="I271" s="277"/>
      <c r="J271" s="160" t="s">
        <v>233</v>
      </c>
      <c r="K271" s="161">
        <v>3.995</v>
      </c>
      <c r="L271" s="278">
        <v>0</v>
      </c>
      <c r="M271" s="278"/>
      <c r="N271" s="279">
        <f>ROUND(L271*K271,2)</f>
        <v>0</v>
      </c>
      <c r="O271" s="279"/>
      <c r="P271" s="279"/>
      <c r="Q271" s="279"/>
      <c r="R271" s="132"/>
      <c r="T271" s="162" t="s">
        <v>5</v>
      </c>
      <c r="U271" s="46" t="s">
        <v>47</v>
      </c>
      <c r="V271" s="38"/>
      <c r="W271" s="163">
        <f>V271*K271</f>
        <v>0</v>
      </c>
      <c r="X271" s="163">
        <v>0.30313</v>
      </c>
      <c r="Y271" s="163">
        <f>X271*K271</f>
        <v>1.21100435</v>
      </c>
      <c r="Z271" s="163">
        <v>0</v>
      </c>
      <c r="AA271" s="164">
        <f>Z271*K271</f>
        <v>0</v>
      </c>
      <c r="AR271" s="20" t="s">
        <v>166</v>
      </c>
      <c r="AT271" s="20" t="s">
        <v>162</v>
      </c>
      <c r="AU271" s="20" t="s">
        <v>102</v>
      </c>
      <c r="AY271" s="20" t="s">
        <v>161</v>
      </c>
      <c r="BE271" s="103">
        <f>IF(U271="základní",N271,0)</f>
        <v>0</v>
      </c>
      <c r="BF271" s="103">
        <f>IF(U271="snížená",N271,0)</f>
        <v>0</v>
      </c>
      <c r="BG271" s="103">
        <f>IF(U271="zákl. přenesená",N271,0)</f>
        <v>0</v>
      </c>
      <c r="BH271" s="103">
        <f>IF(U271="sníž. přenesená",N271,0)</f>
        <v>0</v>
      </c>
      <c r="BI271" s="103">
        <f>IF(U271="nulová",N271,0)</f>
        <v>0</v>
      </c>
      <c r="BJ271" s="20" t="s">
        <v>24</v>
      </c>
      <c r="BK271" s="103">
        <f>ROUND(L271*K271,2)</f>
        <v>0</v>
      </c>
      <c r="BL271" s="20" t="s">
        <v>166</v>
      </c>
      <c r="BM271" s="20" t="s">
        <v>403</v>
      </c>
    </row>
    <row r="272" spans="2:51" s="10" customFormat="1" ht="22.5" customHeight="1">
      <c r="B272" s="165"/>
      <c r="C272" s="166"/>
      <c r="D272" s="166"/>
      <c r="E272" s="167" t="s">
        <v>5</v>
      </c>
      <c r="F272" s="280" t="s">
        <v>404</v>
      </c>
      <c r="G272" s="281"/>
      <c r="H272" s="281"/>
      <c r="I272" s="281"/>
      <c r="J272" s="166"/>
      <c r="K272" s="168">
        <v>3.995</v>
      </c>
      <c r="L272" s="166"/>
      <c r="M272" s="166"/>
      <c r="N272" s="166"/>
      <c r="O272" s="166"/>
      <c r="P272" s="166"/>
      <c r="Q272" s="166"/>
      <c r="R272" s="169"/>
      <c r="T272" s="170"/>
      <c r="U272" s="166"/>
      <c r="V272" s="166"/>
      <c r="W272" s="166"/>
      <c r="X272" s="166"/>
      <c r="Y272" s="166"/>
      <c r="Z272" s="166"/>
      <c r="AA272" s="171"/>
      <c r="AT272" s="172" t="s">
        <v>169</v>
      </c>
      <c r="AU272" s="172" t="s">
        <v>102</v>
      </c>
      <c r="AV272" s="10" t="s">
        <v>102</v>
      </c>
      <c r="AW272" s="10" t="s">
        <v>39</v>
      </c>
      <c r="AX272" s="10" t="s">
        <v>24</v>
      </c>
      <c r="AY272" s="172" t="s">
        <v>161</v>
      </c>
    </row>
    <row r="273" spans="2:65" s="1" customFormat="1" ht="22.5" customHeight="1">
      <c r="B273" s="129"/>
      <c r="C273" s="158" t="s">
        <v>405</v>
      </c>
      <c r="D273" s="158" t="s">
        <v>162</v>
      </c>
      <c r="E273" s="159" t="s">
        <v>406</v>
      </c>
      <c r="F273" s="277" t="s">
        <v>407</v>
      </c>
      <c r="G273" s="277"/>
      <c r="H273" s="277"/>
      <c r="I273" s="277"/>
      <c r="J273" s="160" t="s">
        <v>233</v>
      </c>
      <c r="K273" s="161">
        <v>28.7</v>
      </c>
      <c r="L273" s="278">
        <v>0</v>
      </c>
      <c r="M273" s="278"/>
      <c r="N273" s="279">
        <f>ROUND(L273*K273,2)</f>
        <v>0</v>
      </c>
      <c r="O273" s="279"/>
      <c r="P273" s="279"/>
      <c r="Q273" s="279"/>
      <c r="R273" s="132"/>
      <c r="T273" s="162" t="s">
        <v>5</v>
      </c>
      <c r="U273" s="46" t="s">
        <v>47</v>
      </c>
      <c r="V273" s="38"/>
      <c r="W273" s="163">
        <f>V273*K273</f>
        <v>0</v>
      </c>
      <c r="X273" s="163">
        <v>0.275</v>
      </c>
      <c r="Y273" s="163">
        <f>X273*K273</f>
        <v>7.8925</v>
      </c>
      <c r="Z273" s="163">
        <v>0</v>
      </c>
      <c r="AA273" s="164">
        <f>Z273*K273</f>
        <v>0</v>
      </c>
      <c r="AR273" s="20" t="s">
        <v>166</v>
      </c>
      <c r="AT273" s="20" t="s">
        <v>162</v>
      </c>
      <c r="AU273" s="20" t="s">
        <v>102</v>
      </c>
      <c r="AY273" s="20" t="s">
        <v>161</v>
      </c>
      <c r="BE273" s="103">
        <f>IF(U273="základní",N273,0)</f>
        <v>0</v>
      </c>
      <c r="BF273" s="103">
        <f>IF(U273="snížená",N273,0)</f>
        <v>0</v>
      </c>
      <c r="BG273" s="103">
        <f>IF(U273="zákl. přenesená",N273,0)</f>
        <v>0</v>
      </c>
      <c r="BH273" s="103">
        <f>IF(U273="sníž. přenesená",N273,0)</f>
        <v>0</v>
      </c>
      <c r="BI273" s="103">
        <f>IF(U273="nulová",N273,0)</f>
        <v>0</v>
      </c>
      <c r="BJ273" s="20" t="s">
        <v>24</v>
      </c>
      <c r="BK273" s="103">
        <f>ROUND(L273*K273,2)</f>
        <v>0</v>
      </c>
      <c r="BL273" s="20" t="s">
        <v>166</v>
      </c>
      <c r="BM273" s="20" t="s">
        <v>408</v>
      </c>
    </row>
    <row r="274" spans="2:51" s="10" customFormat="1" ht="22.5" customHeight="1">
      <c r="B274" s="165"/>
      <c r="C274" s="166"/>
      <c r="D274" s="166"/>
      <c r="E274" s="167" t="s">
        <v>5</v>
      </c>
      <c r="F274" s="280" t="s">
        <v>409</v>
      </c>
      <c r="G274" s="281"/>
      <c r="H274" s="281"/>
      <c r="I274" s="281"/>
      <c r="J274" s="166"/>
      <c r="K274" s="168">
        <v>28.7</v>
      </c>
      <c r="L274" s="166"/>
      <c r="M274" s="166"/>
      <c r="N274" s="166"/>
      <c r="O274" s="166"/>
      <c r="P274" s="166"/>
      <c r="Q274" s="166"/>
      <c r="R274" s="169"/>
      <c r="T274" s="170"/>
      <c r="U274" s="166"/>
      <c r="V274" s="166"/>
      <c r="W274" s="166"/>
      <c r="X274" s="166"/>
      <c r="Y274" s="166"/>
      <c r="Z274" s="166"/>
      <c r="AA274" s="171"/>
      <c r="AT274" s="172" t="s">
        <v>169</v>
      </c>
      <c r="AU274" s="172" t="s">
        <v>102</v>
      </c>
      <c r="AV274" s="10" t="s">
        <v>102</v>
      </c>
      <c r="AW274" s="10" t="s">
        <v>39</v>
      </c>
      <c r="AX274" s="10" t="s">
        <v>24</v>
      </c>
      <c r="AY274" s="172" t="s">
        <v>161</v>
      </c>
    </row>
    <row r="275" spans="2:65" s="1" customFormat="1" ht="82.5" customHeight="1">
      <c r="B275" s="129"/>
      <c r="C275" s="158" t="s">
        <v>410</v>
      </c>
      <c r="D275" s="158" t="s">
        <v>162</v>
      </c>
      <c r="E275" s="159" t="s">
        <v>411</v>
      </c>
      <c r="F275" s="277" t="s">
        <v>412</v>
      </c>
      <c r="G275" s="277"/>
      <c r="H275" s="277"/>
      <c r="I275" s="277"/>
      <c r="J275" s="160" t="s">
        <v>178</v>
      </c>
      <c r="K275" s="161">
        <v>1</v>
      </c>
      <c r="L275" s="278">
        <v>0</v>
      </c>
      <c r="M275" s="278"/>
      <c r="N275" s="279">
        <f>ROUND(L275*K275,2)</f>
        <v>0</v>
      </c>
      <c r="O275" s="279"/>
      <c r="P275" s="279"/>
      <c r="Q275" s="279"/>
      <c r="R275" s="132"/>
      <c r="T275" s="162" t="s">
        <v>5</v>
      </c>
      <c r="U275" s="46" t="s">
        <v>47</v>
      </c>
      <c r="V275" s="38"/>
      <c r="W275" s="163">
        <f>V275*K275</f>
        <v>0</v>
      </c>
      <c r="X275" s="163">
        <v>0</v>
      </c>
      <c r="Y275" s="163">
        <f>X275*K275</f>
        <v>0</v>
      </c>
      <c r="Z275" s="163">
        <v>0</v>
      </c>
      <c r="AA275" s="164">
        <f>Z275*K275</f>
        <v>0</v>
      </c>
      <c r="AR275" s="20" t="s">
        <v>166</v>
      </c>
      <c r="AT275" s="20" t="s">
        <v>162</v>
      </c>
      <c r="AU275" s="20" t="s">
        <v>102</v>
      </c>
      <c r="AY275" s="20" t="s">
        <v>161</v>
      </c>
      <c r="BE275" s="103">
        <f>IF(U275="základní",N275,0)</f>
        <v>0</v>
      </c>
      <c r="BF275" s="103">
        <f>IF(U275="snížená",N275,0)</f>
        <v>0</v>
      </c>
      <c r="BG275" s="103">
        <f>IF(U275="zákl. přenesená",N275,0)</f>
        <v>0</v>
      </c>
      <c r="BH275" s="103">
        <f>IF(U275="sníž. přenesená",N275,0)</f>
        <v>0</v>
      </c>
      <c r="BI275" s="103">
        <f>IF(U275="nulová",N275,0)</f>
        <v>0</v>
      </c>
      <c r="BJ275" s="20" t="s">
        <v>24</v>
      </c>
      <c r="BK275" s="103">
        <f>ROUND(L275*K275,2)</f>
        <v>0</v>
      </c>
      <c r="BL275" s="20" t="s">
        <v>166</v>
      </c>
      <c r="BM275" s="20" t="s">
        <v>413</v>
      </c>
    </row>
    <row r="276" spans="2:51" s="10" customFormat="1" ht="22.5" customHeight="1">
      <c r="B276" s="165"/>
      <c r="C276" s="166"/>
      <c r="D276" s="166"/>
      <c r="E276" s="167" t="s">
        <v>5</v>
      </c>
      <c r="F276" s="280" t="s">
        <v>24</v>
      </c>
      <c r="G276" s="281"/>
      <c r="H276" s="281"/>
      <c r="I276" s="281"/>
      <c r="J276" s="166"/>
      <c r="K276" s="168">
        <v>1</v>
      </c>
      <c r="L276" s="166"/>
      <c r="M276" s="166"/>
      <c r="N276" s="166"/>
      <c r="O276" s="166"/>
      <c r="P276" s="166"/>
      <c r="Q276" s="166"/>
      <c r="R276" s="169"/>
      <c r="T276" s="170"/>
      <c r="U276" s="166"/>
      <c r="V276" s="166"/>
      <c r="W276" s="166"/>
      <c r="X276" s="166"/>
      <c r="Y276" s="166"/>
      <c r="Z276" s="166"/>
      <c r="AA276" s="171"/>
      <c r="AT276" s="172" t="s">
        <v>169</v>
      </c>
      <c r="AU276" s="172" t="s">
        <v>102</v>
      </c>
      <c r="AV276" s="10" t="s">
        <v>102</v>
      </c>
      <c r="AW276" s="10" t="s">
        <v>39</v>
      </c>
      <c r="AX276" s="10" t="s">
        <v>24</v>
      </c>
      <c r="AY276" s="172" t="s">
        <v>161</v>
      </c>
    </row>
    <row r="277" spans="2:65" s="1" customFormat="1" ht="22.5" customHeight="1">
      <c r="B277" s="129"/>
      <c r="C277" s="158" t="s">
        <v>414</v>
      </c>
      <c r="D277" s="158" t="s">
        <v>162</v>
      </c>
      <c r="E277" s="159" t="s">
        <v>415</v>
      </c>
      <c r="F277" s="277" t="s">
        <v>416</v>
      </c>
      <c r="G277" s="277"/>
      <c r="H277" s="277"/>
      <c r="I277" s="277"/>
      <c r="J277" s="160" t="s">
        <v>178</v>
      </c>
      <c r="K277" s="161">
        <v>1</v>
      </c>
      <c r="L277" s="278">
        <v>0</v>
      </c>
      <c r="M277" s="278"/>
      <c r="N277" s="279">
        <f>ROUND(L277*K277,2)</f>
        <v>0</v>
      </c>
      <c r="O277" s="279"/>
      <c r="P277" s="279"/>
      <c r="Q277" s="279"/>
      <c r="R277" s="132"/>
      <c r="T277" s="162" t="s">
        <v>5</v>
      </c>
      <c r="U277" s="46" t="s">
        <v>47</v>
      </c>
      <c r="V277" s="38"/>
      <c r="W277" s="163">
        <f>V277*K277</f>
        <v>0</v>
      </c>
      <c r="X277" s="163">
        <v>0</v>
      </c>
      <c r="Y277" s="163">
        <f>X277*K277</f>
        <v>0</v>
      </c>
      <c r="Z277" s="163">
        <v>0</v>
      </c>
      <c r="AA277" s="164">
        <f>Z277*K277</f>
        <v>0</v>
      </c>
      <c r="AR277" s="20" t="s">
        <v>166</v>
      </c>
      <c r="AT277" s="20" t="s">
        <v>162</v>
      </c>
      <c r="AU277" s="20" t="s">
        <v>102</v>
      </c>
      <c r="AY277" s="20" t="s">
        <v>161</v>
      </c>
      <c r="BE277" s="103">
        <f>IF(U277="základní",N277,0)</f>
        <v>0</v>
      </c>
      <c r="BF277" s="103">
        <f>IF(U277="snížená",N277,0)</f>
        <v>0</v>
      </c>
      <c r="BG277" s="103">
        <f>IF(U277="zákl. přenesená",N277,0)</f>
        <v>0</v>
      </c>
      <c r="BH277" s="103">
        <f>IF(U277="sníž. přenesená",N277,0)</f>
        <v>0</v>
      </c>
      <c r="BI277" s="103">
        <f>IF(U277="nulová",N277,0)</f>
        <v>0</v>
      </c>
      <c r="BJ277" s="20" t="s">
        <v>24</v>
      </c>
      <c r="BK277" s="103">
        <f>ROUND(L277*K277,2)</f>
        <v>0</v>
      </c>
      <c r="BL277" s="20" t="s">
        <v>166</v>
      </c>
      <c r="BM277" s="20" t="s">
        <v>417</v>
      </c>
    </row>
    <row r="278" spans="2:51" s="10" customFormat="1" ht="22.5" customHeight="1">
      <c r="B278" s="165"/>
      <c r="C278" s="166"/>
      <c r="D278" s="166"/>
      <c r="E278" s="167" t="s">
        <v>5</v>
      </c>
      <c r="F278" s="280" t="s">
        <v>24</v>
      </c>
      <c r="G278" s="281"/>
      <c r="H278" s="281"/>
      <c r="I278" s="281"/>
      <c r="J278" s="166"/>
      <c r="K278" s="168">
        <v>1</v>
      </c>
      <c r="L278" s="166"/>
      <c r="M278" s="166"/>
      <c r="N278" s="166"/>
      <c r="O278" s="166"/>
      <c r="P278" s="166"/>
      <c r="Q278" s="166"/>
      <c r="R278" s="169"/>
      <c r="T278" s="170"/>
      <c r="U278" s="166"/>
      <c r="V278" s="166"/>
      <c r="W278" s="166"/>
      <c r="X278" s="166"/>
      <c r="Y278" s="166"/>
      <c r="Z278" s="166"/>
      <c r="AA278" s="171"/>
      <c r="AT278" s="172" t="s">
        <v>169</v>
      </c>
      <c r="AU278" s="172" t="s">
        <v>102</v>
      </c>
      <c r="AV278" s="10" t="s">
        <v>102</v>
      </c>
      <c r="AW278" s="10" t="s">
        <v>39</v>
      </c>
      <c r="AX278" s="10" t="s">
        <v>24</v>
      </c>
      <c r="AY278" s="172" t="s">
        <v>161</v>
      </c>
    </row>
    <row r="279" spans="2:65" s="1" customFormat="1" ht="22.5" customHeight="1">
      <c r="B279" s="129"/>
      <c r="C279" s="158" t="s">
        <v>418</v>
      </c>
      <c r="D279" s="158" t="s">
        <v>162</v>
      </c>
      <c r="E279" s="159" t="s">
        <v>419</v>
      </c>
      <c r="F279" s="277" t="s">
        <v>420</v>
      </c>
      <c r="G279" s="277"/>
      <c r="H279" s="277"/>
      <c r="I279" s="277"/>
      <c r="J279" s="160" t="s">
        <v>178</v>
      </c>
      <c r="K279" s="161">
        <v>1</v>
      </c>
      <c r="L279" s="278">
        <v>0</v>
      </c>
      <c r="M279" s="278"/>
      <c r="N279" s="279">
        <f>ROUND(L279*K279,2)</f>
        <v>0</v>
      </c>
      <c r="O279" s="279"/>
      <c r="P279" s="279"/>
      <c r="Q279" s="279"/>
      <c r="R279" s="132"/>
      <c r="T279" s="162" t="s">
        <v>5</v>
      </c>
      <c r="U279" s="46" t="s">
        <v>47</v>
      </c>
      <c r="V279" s="38"/>
      <c r="W279" s="163">
        <f>V279*K279</f>
        <v>0</v>
      </c>
      <c r="X279" s="163">
        <v>0</v>
      </c>
      <c r="Y279" s="163">
        <f>X279*K279</f>
        <v>0</v>
      </c>
      <c r="Z279" s="163">
        <v>0</v>
      </c>
      <c r="AA279" s="164">
        <f>Z279*K279</f>
        <v>0</v>
      </c>
      <c r="AR279" s="20" t="s">
        <v>166</v>
      </c>
      <c r="AT279" s="20" t="s">
        <v>162</v>
      </c>
      <c r="AU279" s="20" t="s">
        <v>102</v>
      </c>
      <c r="AY279" s="20" t="s">
        <v>161</v>
      </c>
      <c r="BE279" s="103">
        <f>IF(U279="základní",N279,0)</f>
        <v>0</v>
      </c>
      <c r="BF279" s="103">
        <f>IF(U279="snížená",N279,0)</f>
        <v>0</v>
      </c>
      <c r="BG279" s="103">
        <f>IF(U279="zákl. přenesená",N279,0)</f>
        <v>0</v>
      </c>
      <c r="BH279" s="103">
        <f>IF(U279="sníž. přenesená",N279,0)</f>
        <v>0</v>
      </c>
      <c r="BI279" s="103">
        <f>IF(U279="nulová",N279,0)</f>
        <v>0</v>
      </c>
      <c r="BJ279" s="20" t="s">
        <v>24</v>
      </c>
      <c r="BK279" s="103">
        <f>ROUND(L279*K279,2)</f>
        <v>0</v>
      </c>
      <c r="BL279" s="20" t="s">
        <v>166</v>
      </c>
      <c r="BM279" s="20" t="s">
        <v>421</v>
      </c>
    </row>
    <row r="280" spans="2:51" s="10" customFormat="1" ht="22.5" customHeight="1">
      <c r="B280" s="165"/>
      <c r="C280" s="166"/>
      <c r="D280" s="166"/>
      <c r="E280" s="167" t="s">
        <v>5</v>
      </c>
      <c r="F280" s="280" t="s">
        <v>24</v>
      </c>
      <c r="G280" s="281"/>
      <c r="H280" s="281"/>
      <c r="I280" s="281"/>
      <c r="J280" s="166"/>
      <c r="K280" s="168">
        <v>1</v>
      </c>
      <c r="L280" s="166"/>
      <c r="M280" s="166"/>
      <c r="N280" s="166"/>
      <c r="O280" s="166"/>
      <c r="P280" s="166"/>
      <c r="Q280" s="166"/>
      <c r="R280" s="169"/>
      <c r="T280" s="170"/>
      <c r="U280" s="166"/>
      <c r="V280" s="166"/>
      <c r="W280" s="166"/>
      <c r="X280" s="166"/>
      <c r="Y280" s="166"/>
      <c r="Z280" s="166"/>
      <c r="AA280" s="171"/>
      <c r="AT280" s="172" t="s">
        <v>169</v>
      </c>
      <c r="AU280" s="172" t="s">
        <v>102</v>
      </c>
      <c r="AV280" s="10" t="s">
        <v>102</v>
      </c>
      <c r="AW280" s="10" t="s">
        <v>39</v>
      </c>
      <c r="AX280" s="10" t="s">
        <v>24</v>
      </c>
      <c r="AY280" s="172" t="s">
        <v>161</v>
      </c>
    </row>
    <row r="281" spans="2:65" s="1" customFormat="1" ht="22.5" customHeight="1">
      <c r="B281" s="129"/>
      <c r="C281" s="158" t="s">
        <v>422</v>
      </c>
      <c r="D281" s="158" t="s">
        <v>162</v>
      </c>
      <c r="E281" s="159" t="s">
        <v>423</v>
      </c>
      <c r="F281" s="277" t="s">
        <v>424</v>
      </c>
      <c r="G281" s="277"/>
      <c r="H281" s="277"/>
      <c r="I281" s="277"/>
      <c r="J281" s="160" t="s">
        <v>178</v>
      </c>
      <c r="K281" s="161">
        <v>1</v>
      </c>
      <c r="L281" s="278">
        <v>0</v>
      </c>
      <c r="M281" s="278"/>
      <c r="N281" s="279">
        <f>ROUND(L281*K281,2)</f>
        <v>0</v>
      </c>
      <c r="O281" s="279"/>
      <c r="P281" s="279"/>
      <c r="Q281" s="279"/>
      <c r="R281" s="132"/>
      <c r="T281" s="162" t="s">
        <v>5</v>
      </c>
      <c r="U281" s="46" t="s">
        <v>47</v>
      </c>
      <c r="V281" s="38"/>
      <c r="W281" s="163">
        <f>V281*K281</f>
        <v>0</v>
      </c>
      <c r="X281" s="163">
        <v>0</v>
      </c>
      <c r="Y281" s="163">
        <f>X281*K281</f>
        <v>0</v>
      </c>
      <c r="Z281" s="163">
        <v>0</v>
      </c>
      <c r="AA281" s="164">
        <f>Z281*K281</f>
        <v>0</v>
      </c>
      <c r="AR281" s="20" t="s">
        <v>166</v>
      </c>
      <c r="AT281" s="20" t="s">
        <v>162</v>
      </c>
      <c r="AU281" s="20" t="s">
        <v>102</v>
      </c>
      <c r="AY281" s="20" t="s">
        <v>161</v>
      </c>
      <c r="BE281" s="103">
        <f>IF(U281="základní",N281,0)</f>
        <v>0</v>
      </c>
      <c r="BF281" s="103">
        <f>IF(U281="snížená",N281,0)</f>
        <v>0</v>
      </c>
      <c r="BG281" s="103">
        <f>IF(U281="zákl. přenesená",N281,0)</f>
        <v>0</v>
      </c>
      <c r="BH281" s="103">
        <f>IF(U281="sníž. přenesená",N281,0)</f>
        <v>0</v>
      </c>
      <c r="BI281" s="103">
        <f>IF(U281="nulová",N281,0)</f>
        <v>0</v>
      </c>
      <c r="BJ281" s="20" t="s">
        <v>24</v>
      </c>
      <c r="BK281" s="103">
        <f>ROUND(L281*K281,2)</f>
        <v>0</v>
      </c>
      <c r="BL281" s="20" t="s">
        <v>166</v>
      </c>
      <c r="BM281" s="20" t="s">
        <v>425</v>
      </c>
    </row>
    <row r="282" spans="2:51" s="10" customFormat="1" ht="22.5" customHeight="1">
      <c r="B282" s="165"/>
      <c r="C282" s="166"/>
      <c r="D282" s="166"/>
      <c r="E282" s="167" t="s">
        <v>5</v>
      </c>
      <c r="F282" s="280" t="s">
        <v>24</v>
      </c>
      <c r="G282" s="281"/>
      <c r="H282" s="281"/>
      <c r="I282" s="281"/>
      <c r="J282" s="166"/>
      <c r="K282" s="168">
        <v>1</v>
      </c>
      <c r="L282" s="166"/>
      <c r="M282" s="166"/>
      <c r="N282" s="166"/>
      <c r="O282" s="166"/>
      <c r="P282" s="166"/>
      <c r="Q282" s="166"/>
      <c r="R282" s="169"/>
      <c r="T282" s="170"/>
      <c r="U282" s="166"/>
      <c r="V282" s="166"/>
      <c r="W282" s="166"/>
      <c r="X282" s="166"/>
      <c r="Y282" s="166"/>
      <c r="Z282" s="166"/>
      <c r="AA282" s="171"/>
      <c r="AT282" s="172" t="s">
        <v>169</v>
      </c>
      <c r="AU282" s="172" t="s">
        <v>102</v>
      </c>
      <c r="AV282" s="10" t="s">
        <v>102</v>
      </c>
      <c r="AW282" s="10" t="s">
        <v>39</v>
      </c>
      <c r="AX282" s="10" t="s">
        <v>24</v>
      </c>
      <c r="AY282" s="172" t="s">
        <v>161</v>
      </c>
    </row>
    <row r="283" spans="2:65" s="1" customFormat="1" ht="22.5" customHeight="1">
      <c r="B283" s="129"/>
      <c r="C283" s="158" t="s">
        <v>426</v>
      </c>
      <c r="D283" s="158" t="s">
        <v>162</v>
      </c>
      <c r="E283" s="159" t="s">
        <v>427</v>
      </c>
      <c r="F283" s="277" t="s">
        <v>428</v>
      </c>
      <c r="G283" s="277"/>
      <c r="H283" s="277"/>
      <c r="I283" s="277"/>
      <c r="J283" s="160" t="s">
        <v>178</v>
      </c>
      <c r="K283" s="161">
        <v>1</v>
      </c>
      <c r="L283" s="278">
        <v>0</v>
      </c>
      <c r="M283" s="278"/>
      <c r="N283" s="279">
        <f>ROUND(L283*K283,2)</f>
        <v>0</v>
      </c>
      <c r="O283" s="279"/>
      <c r="P283" s="279"/>
      <c r="Q283" s="279"/>
      <c r="R283" s="132"/>
      <c r="T283" s="162" t="s">
        <v>5</v>
      </c>
      <c r="U283" s="46" t="s">
        <v>47</v>
      </c>
      <c r="V283" s="38"/>
      <c r="W283" s="163">
        <f>V283*K283</f>
        <v>0</v>
      </c>
      <c r="X283" s="163">
        <v>0</v>
      </c>
      <c r="Y283" s="163">
        <f>X283*K283</f>
        <v>0</v>
      </c>
      <c r="Z283" s="163">
        <v>0</v>
      </c>
      <c r="AA283" s="164">
        <f>Z283*K283</f>
        <v>0</v>
      </c>
      <c r="AR283" s="20" t="s">
        <v>166</v>
      </c>
      <c r="AT283" s="20" t="s">
        <v>162</v>
      </c>
      <c r="AU283" s="20" t="s">
        <v>102</v>
      </c>
      <c r="AY283" s="20" t="s">
        <v>161</v>
      </c>
      <c r="BE283" s="103">
        <f>IF(U283="základní",N283,0)</f>
        <v>0</v>
      </c>
      <c r="BF283" s="103">
        <f>IF(U283="snížená",N283,0)</f>
        <v>0</v>
      </c>
      <c r="BG283" s="103">
        <f>IF(U283="zákl. přenesená",N283,0)</f>
        <v>0</v>
      </c>
      <c r="BH283" s="103">
        <f>IF(U283="sníž. přenesená",N283,0)</f>
        <v>0</v>
      </c>
      <c r="BI283" s="103">
        <f>IF(U283="nulová",N283,0)</f>
        <v>0</v>
      </c>
      <c r="BJ283" s="20" t="s">
        <v>24</v>
      </c>
      <c r="BK283" s="103">
        <f>ROUND(L283*K283,2)</f>
        <v>0</v>
      </c>
      <c r="BL283" s="20" t="s">
        <v>166</v>
      </c>
      <c r="BM283" s="20" t="s">
        <v>429</v>
      </c>
    </row>
    <row r="284" spans="2:51" s="10" customFormat="1" ht="22.5" customHeight="1">
      <c r="B284" s="165"/>
      <c r="C284" s="166"/>
      <c r="D284" s="166"/>
      <c r="E284" s="167" t="s">
        <v>5</v>
      </c>
      <c r="F284" s="280" t="s">
        <v>24</v>
      </c>
      <c r="G284" s="281"/>
      <c r="H284" s="281"/>
      <c r="I284" s="281"/>
      <c r="J284" s="166"/>
      <c r="K284" s="168">
        <v>1</v>
      </c>
      <c r="L284" s="166"/>
      <c r="M284" s="166"/>
      <c r="N284" s="166"/>
      <c r="O284" s="166"/>
      <c r="P284" s="166"/>
      <c r="Q284" s="166"/>
      <c r="R284" s="169"/>
      <c r="T284" s="170"/>
      <c r="U284" s="166"/>
      <c r="V284" s="166"/>
      <c r="W284" s="166"/>
      <c r="X284" s="166"/>
      <c r="Y284" s="166"/>
      <c r="Z284" s="166"/>
      <c r="AA284" s="171"/>
      <c r="AT284" s="172" t="s">
        <v>169</v>
      </c>
      <c r="AU284" s="172" t="s">
        <v>102</v>
      </c>
      <c r="AV284" s="10" t="s">
        <v>102</v>
      </c>
      <c r="AW284" s="10" t="s">
        <v>39</v>
      </c>
      <c r="AX284" s="10" t="s">
        <v>24</v>
      </c>
      <c r="AY284" s="172" t="s">
        <v>161</v>
      </c>
    </row>
    <row r="285" spans="2:65" s="1" customFormat="1" ht="22.5" customHeight="1">
      <c r="B285" s="129"/>
      <c r="C285" s="158" t="s">
        <v>430</v>
      </c>
      <c r="D285" s="158" t="s">
        <v>162</v>
      </c>
      <c r="E285" s="159" t="s">
        <v>431</v>
      </c>
      <c r="F285" s="277" t="s">
        <v>432</v>
      </c>
      <c r="G285" s="277"/>
      <c r="H285" s="277"/>
      <c r="I285" s="277"/>
      <c r="J285" s="160" t="s">
        <v>182</v>
      </c>
      <c r="K285" s="161">
        <v>10.2</v>
      </c>
      <c r="L285" s="278">
        <v>0</v>
      </c>
      <c r="M285" s="278"/>
      <c r="N285" s="279">
        <f>ROUND(L285*K285,2)</f>
        <v>0</v>
      </c>
      <c r="O285" s="279"/>
      <c r="P285" s="279"/>
      <c r="Q285" s="279"/>
      <c r="R285" s="132"/>
      <c r="T285" s="162" t="s">
        <v>5</v>
      </c>
      <c r="U285" s="46" t="s">
        <v>47</v>
      </c>
      <c r="V285" s="38"/>
      <c r="W285" s="163">
        <f>V285*K285</f>
        <v>0</v>
      </c>
      <c r="X285" s="163">
        <v>0</v>
      </c>
      <c r="Y285" s="163">
        <f>X285*K285</f>
        <v>0</v>
      </c>
      <c r="Z285" s="163">
        <v>0</v>
      </c>
      <c r="AA285" s="164">
        <f>Z285*K285</f>
        <v>0</v>
      </c>
      <c r="AR285" s="20" t="s">
        <v>166</v>
      </c>
      <c r="AT285" s="20" t="s">
        <v>162</v>
      </c>
      <c r="AU285" s="20" t="s">
        <v>102</v>
      </c>
      <c r="AY285" s="20" t="s">
        <v>161</v>
      </c>
      <c r="BE285" s="103">
        <f>IF(U285="základní",N285,0)</f>
        <v>0</v>
      </c>
      <c r="BF285" s="103">
        <f>IF(U285="snížená",N285,0)</f>
        <v>0</v>
      </c>
      <c r="BG285" s="103">
        <f>IF(U285="zákl. přenesená",N285,0)</f>
        <v>0</v>
      </c>
      <c r="BH285" s="103">
        <f>IF(U285="sníž. přenesená",N285,0)</f>
        <v>0</v>
      </c>
      <c r="BI285" s="103">
        <f>IF(U285="nulová",N285,0)</f>
        <v>0</v>
      </c>
      <c r="BJ285" s="20" t="s">
        <v>24</v>
      </c>
      <c r="BK285" s="103">
        <f>ROUND(L285*K285,2)</f>
        <v>0</v>
      </c>
      <c r="BL285" s="20" t="s">
        <v>166</v>
      </c>
      <c r="BM285" s="20" t="s">
        <v>433</v>
      </c>
    </row>
    <row r="286" spans="2:51" s="10" customFormat="1" ht="22.5" customHeight="1">
      <c r="B286" s="165"/>
      <c r="C286" s="166"/>
      <c r="D286" s="166"/>
      <c r="E286" s="167" t="s">
        <v>5</v>
      </c>
      <c r="F286" s="280" t="s">
        <v>434</v>
      </c>
      <c r="G286" s="281"/>
      <c r="H286" s="281"/>
      <c r="I286" s="281"/>
      <c r="J286" s="166"/>
      <c r="K286" s="168">
        <v>10.2</v>
      </c>
      <c r="L286" s="166"/>
      <c r="M286" s="166"/>
      <c r="N286" s="166"/>
      <c r="O286" s="166"/>
      <c r="P286" s="166"/>
      <c r="Q286" s="166"/>
      <c r="R286" s="169"/>
      <c r="T286" s="170"/>
      <c r="U286" s="166"/>
      <c r="V286" s="166"/>
      <c r="W286" s="166"/>
      <c r="X286" s="166"/>
      <c r="Y286" s="166"/>
      <c r="Z286" s="166"/>
      <c r="AA286" s="171"/>
      <c r="AT286" s="172" t="s">
        <v>169</v>
      </c>
      <c r="AU286" s="172" t="s">
        <v>102</v>
      </c>
      <c r="AV286" s="10" t="s">
        <v>102</v>
      </c>
      <c r="AW286" s="10" t="s">
        <v>39</v>
      </c>
      <c r="AX286" s="10" t="s">
        <v>24</v>
      </c>
      <c r="AY286" s="172" t="s">
        <v>161</v>
      </c>
    </row>
    <row r="287" spans="2:65" s="1" customFormat="1" ht="57" customHeight="1">
      <c r="B287" s="129"/>
      <c r="C287" s="158" t="s">
        <v>435</v>
      </c>
      <c r="D287" s="158" t="s">
        <v>162</v>
      </c>
      <c r="E287" s="159" t="s">
        <v>436</v>
      </c>
      <c r="F287" s="277" t="s">
        <v>437</v>
      </c>
      <c r="G287" s="277"/>
      <c r="H287" s="277"/>
      <c r="I287" s="277"/>
      <c r="J287" s="160" t="s">
        <v>178</v>
      </c>
      <c r="K287" s="161">
        <v>1</v>
      </c>
      <c r="L287" s="278">
        <v>0</v>
      </c>
      <c r="M287" s="278"/>
      <c r="N287" s="279">
        <f>ROUND(L287*K287,2)</f>
        <v>0</v>
      </c>
      <c r="O287" s="279"/>
      <c r="P287" s="279"/>
      <c r="Q287" s="279"/>
      <c r="R287" s="132"/>
      <c r="T287" s="162" t="s">
        <v>5</v>
      </c>
      <c r="U287" s="46" t="s">
        <v>47</v>
      </c>
      <c r="V287" s="38"/>
      <c r="W287" s="163">
        <f>V287*K287</f>
        <v>0</v>
      </c>
      <c r="X287" s="163">
        <v>0</v>
      </c>
      <c r="Y287" s="163">
        <f>X287*K287</f>
        <v>0</v>
      </c>
      <c r="Z287" s="163">
        <v>0</v>
      </c>
      <c r="AA287" s="164">
        <f>Z287*K287</f>
        <v>0</v>
      </c>
      <c r="AR287" s="20" t="s">
        <v>166</v>
      </c>
      <c r="AT287" s="20" t="s">
        <v>162</v>
      </c>
      <c r="AU287" s="20" t="s">
        <v>102</v>
      </c>
      <c r="AY287" s="20" t="s">
        <v>161</v>
      </c>
      <c r="BE287" s="103">
        <f>IF(U287="základní",N287,0)</f>
        <v>0</v>
      </c>
      <c r="BF287" s="103">
        <f>IF(U287="snížená",N287,0)</f>
        <v>0</v>
      </c>
      <c r="BG287" s="103">
        <f>IF(U287="zákl. přenesená",N287,0)</f>
        <v>0</v>
      </c>
      <c r="BH287" s="103">
        <f>IF(U287="sníž. přenesená",N287,0)</f>
        <v>0</v>
      </c>
      <c r="BI287" s="103">
        <f>IF(U287="nulová",N287,0)</f>
        <v>0</v>
      </c>
      <c r="BJ287" s="20" t="s">
        <v>24</v>
      </c>
      <c r="BK287" s="103">
        <f>ROUND(L287*K287,2)</f>
        <v>0</v>
      </c>
      <c r="BL287" s="20" t="s">
        <v>166</v>
      </c>
      <c r="BM287" s="20" t="s">
        <v>438</v>
      </c>
    </row>
    <row r="288" spans="2:51" s="10" customFormat="1" ht="22.5" customHeight="1">
      <c r="B288" s="165"/>
      <c r="C288" s="166"/>
      <c r="D288" s="166"/>
      <c r="E288" s="167" t="s">
        <v>5</v>
      </c>
      <c r="F288" s="280" t="s">
        <v>24</v>
      </c>
      <c r="G288" s="281"/>
      <c r="H288" s="281"/>
      <c r="I288" s="281"/>
      <c r="J288" s="166"/>
      <c r="K288" s="168">
        <v>1</v>
      </c>
      <c r="L288" s="166"/>
      <c r="M288" s="166"/>
      <c r="N288" s="166"/>
      <c r="O288" s="166"/>
      <c r="P288" s="166"/>
      <c r="Q288" s="166"/>
      <c r="R288" s="169"/>
      <c r="T288" s="170"/>
      <c r="U288" s="166"/>
      <c r="V288" s="166"/>
      <c r="W288" s="166"/>
      <c r="X288" s="166"/>
      <c r="Y288" s="166"/>
      <c r="Z288" s="166"/>
      <c r="AA288" s="171"/>
      <c r="AT288" s="172" t="s">
        <v>169</v>
      </c>
      <c r="AU288" s="172" t="s">
        <v>102</v>
      </c>
      <c r="AV288" s="10" t="s">
        <v>102</v>
      </c>
      <c r="AW288" s="10" t="s">
        <v>39</v>
      </c>
      <c r="AX288" s="10" t="s">
        <v>24</v>
      </c>
      <c r="AY288" s="172" t="s">
        <v>161</v>
      </c>
    </row>
    <row r="289" spans="2:65" s="1" customFormat="1" ht="31.5" customHeight="1">
      <c r="B289" s="129"/>
      <c r="C289" s="158" t="s">
        <v>439</v>
      </c>
      <c r="D289" s="158" t="s">
        <v>162</v>
      </c>
      <c r="E289" s="159" t="s">
        <v>440</v>
      </c>
      <c r="F289" s="277" t="s">
        <v>441</v>
      </c>
      <c r="G289" s="277"/>
      <c r="H289" s="277"/>
      <c r="I289" s="277"/>
      <c r="J289" s="160" t="s">
        <v>233</v>
      </c>
      <c r="K289" s="161">
        <v>172.472</v>
      </c>
      <c r="L289" s="278">
        <v>0</v>
      </c>
      <c r="M289" s="278"/>
      <c r="N289" s="279">
        <f>ROUND(L289*K289,2)</f>
        <v>0</v>
      </c>
      <c r="O289" s="279"/>
      <c r="P289" s="279"/>
      <c r="Q289" s="279"/>
      <c r="R289" s="132"/>
      <c r="T289" s="162" t="s">
        <v>5</v>
      </c>
      <c r="U289" s="46" t="s">
        <v>47</v>
      </c>
      <c r="V289" s="38"/>
      <c r="W289" s="163">
        <f>V289*K289</f>
        <v>0</v>
      </c>
      <c r="X289" s="163">
        <v>0.10031</v>
      </c>
      <c r="Y289" s="163">
        <f>X289*K289</f>
        <v>17.30066632</v>
      </c>
      <c r="Z289" s="163">
        <v>0</v>
      </c>
      <c r="AA289" s="164">
        <f>Z289*K289</f>
        <v>0</v>
      </c>
      <c r="AR289" s="20" t="s">
        <v>166</v>
      </c>
      <c r="AT289" s="20" t="s">
        <v>162</v>
      </c>
      <c r="AU289" s="20" t="s">
        <v>102</v>
      </c>
      <c r="AY289" s="20" t="s">
        <v>161</v>
      </c>
      <c r="BE289" s="103">
        <f>IF(U289="základní",N289,0)</f>
        <v>0</v>
      </c>
      <c r="BF289" s="103">
        <f>IF(U289="snížená",N289,0)</f>
        <v>0</v>
      </c>
      <c r="BG289" s="103">
        <f>IF(U289="zákl. přenesená",N289,0)</f>
        <v>0</v>
      </c>
      <c r="BH289" s="103">
        <f>IF(U289="sníž. přenesená",N289,0)</f>
        <v>0</v>
      </c>
      <c r="BI289" s="103">
        <f>IF(U289="nulová",N289,0)</f>
        <v>0</v>
      </c>
      <c r="BJ289" s="20" t="s">
        <v>24</v>
      </c>
      <c r="BK289" s="103">
        <f>ROUND(L289*K289,2)</f>
        <v>0</v>
      </c>
      <c r="BL289" s="20" t="s">
        <v>166</v>
      </c>
      <c r="BM289" s="20" t="s">
        <v>442</v>
      </c>
    </row>
    <row r="290" spans="2:51" s="10" customFormat="1" ht="22.5" customHeight="1">
      <c r="B290" s="165"/>
      <c r="C290" s="166"/>
      <c r="D290" s="166"/>
      <c r="E290" s="167" t="s">
        <v>5</v>
      </c>
      <c r="F290" s="280" t="s">
        <v>443</v>
      </c>
      <c r="G290" s="281"/>
      <c r="H290" s="281"/>
      <c r="I290" s="281"/>
      <c r="J290" s="166"/>
      <c r="K290" s="168">
        <v>24.966</v>
      </c>
      <c r="L290" s="166"/>
      <c r="M290" s="166"/>
      <c r="N290" s="166"/>
      <c r="O290" s="166"/>
      <c r="P290" s="166"/>
      <c r="Q290" s="166"/>
      <c r="R290" s="169"/>
      <c r="T290" s="170"/>
      <c r="U290" s="166"/>
      <c r="V290" s="166"/>
      <c r="W290" s="166"/>
      <c r="X290" s="166"/>
      <c r="Y290" s="166"/>
      <c r="Z290" s="166"/>
      <c r="AA290" s="171"/>
      <c r="AT290" s="172" t="s">
        <v>169</v>
      </c>
      <c r="AU290" s="172" t="s">
        <v>102</v>
      </c>
      <c r="AV290" s="10" t="s">
        <v>102</v>
      </c>
      <c r="AW290" s="10" t="s">
        <v>39</v>
      </c>
      <c r="AX290" s="10" t="s">
        <v>82</v>
      </c>
      <c r="AY290" s="172" t="s">
        <v>161</v>
      </c>
    </row>
    <row r="291" spans="2:51" s="10" customFormat="1" ht="31.5" customHeight="1">
      <c r="B291" s="165"/>
      <c r="C291" s="166"/>
      <c r="D291" s="166"/>
      <c r="E291" s="167" t="s">
        <v>5</v>
      </c>
      <c r="F291" s="282" t="s">
        <v>444</v>
      </c>
      <c r="G291" s="283"/>
      <c r="H291" s="283"/>
      <c r="I291" s="283"/>
      <c r="J291" s="166"/>
      <c r="K291" s="168">
        <v>64.158</v>
      </c>
      <c r="L291" s="166"/>
      <c r="M291" s="166"/>
      <c r="N291" s="166"/>
      <c r="O291" s="166"/>
      <c r="P291" s="166"/>
      <c r="Q291" s="166"/>
      <c r="R291" s="169"/>
      <c r="T291" s="170"/>
      <c r="U291" s="166"/>
      <c r="V291" s="166"/>
      <c r="W291" s="166"/>
      <c r="X291" s="166"/>
      <c r="Y291" s="166"/>
      <c r="Z291" s="166"/>
      <c r="AA291" s="171"/>
      <c r="AT291" s="172" t="s">
        <v>169</v>
      </c>
      <c r="AU291" s="172" t="s">
        <v>102</v>
      </c>
      <c r="AV291" s="10" t="s">
        <v>102</v>
      </c>
      <c r="AW291" s="10" t="s">
        <v>39</v>
      </c>
      <c r="AX291" s="10" t="s">
        <v>82</v>
      </c>
      <c r="AY291" s="172" t="s">
        <v>161</v>
      </c>
    </row>
    <row r="292" spans="2:51" s="10" customFormat="1" ht="31.5" customHeight="1">
      <c r="B292" s="165"/>
      <c r="C292" s="166"/>
      <c r="D292" s="166"/>
      <c r="E292" s="167" t="s">
        <v>5</v>
      </c>
      <c r="F292" s="282" t="s">
        <v>445</v>
      </c>
      <c r="G292" s="283"/>
      <c r="H292" s="283"/>
      <c r="I292" s="283"/>
      <c r="J292" s="166"/>
      <c r="K292" s="168">
        <v>48.198</v>
      </c>
      <c r="L292" s="166"/>
      <c r="M292" s="166"/>
      <c r="N292" s="166"/>
      <c r="O292" s="166"/>
      <c r="P292" s="166"/>
      <c r="Q292" s="166"/>
      <c r="R292" s="169"/>
      <c r="T292" s="170"/>
      <c r="U292" s="166"/>
      <c r="V292" s="166"/>
      <c r="W292" s="166"/>
      <c r="X292" s="166"/>
      <c r="Y292" s="166"/>
      <c r="Z292" s="166"/>
      <c r="AA292" s="171"/>
      <c r="AT292" s="172" t="s">
        <v>169</v>
      </c>
      <c r="AU292" s="172" t="s">
        <v>102</v>
      </c>
      <c r="AV292" s="10" t="s">
        <v>102</v>
      </c>
      <c r="AW292" s="10" t="s">
        <v>39</v>
      </c>
      <c r="AX292" s="10" t="s">
        <v>82</v>
      </c>
      <c r="AY292" s="172" t="s">
        <v>161</v>
      </c>
    </row>
    <row r="293" spans="2:51" s="12" customFormat="1" ht="22.5" customHeight="1">
      <c r="B293" s="185"/>
      <c r="C293" s="186"/>
      <c r="D293" s="186"/>
      <c r="E293" s="187" t="s">
        <v>5</v>
      </c>
      <c r="F293" s="289" t="s">
        <v>301</v>
      </c>
      <c r="G293" s="290"/>
      <c r="H293" s="290"/>
      <c r="I293" s="290"/>
      <c r="J293" s="186"/>
      <c r="K293" s="188">
        <v>137.322</v>
      </c>
      <c r="L293" s="186"/>
      <c r="M293" s="186"/>
      <c r="N293" s="186"/>
      <c r="O293" s="186"/>
      <c r="P293" s="186"/>
      <c r="Q293" s="186"/>
      <c r="R293" s="189"/>
      <c r="T293" s="190"/>
      <c r="U293" s="186"/>
      <c r="V293" s="186"/>
      <c r="W293" s="186"/>
      <c r="X293" s="186"/>
      <c r="Y293" s="186"/>
      <c r="Z293" s="186"/>
      <c r="AA293" s="191"/>
      <c r="AT293" s="192" t="s">
        <v>169</v>
      </c>
      <c r="AU293" s="192" t="s">
        <v>102</v>
      </c>
      <c r="AV293" s="12" t="s">
        <v>175</v>
      </c>
      <c r="AW293" s="12" t="s">
        <v>39</v>
      </c>
      <c r="AX293" s="12" t="s">
        <v>82</v>
      </c>
      <c r="AY293" s="192" t="s">
        <v>161</v>
      </c>
    </row>
    <row r="294" spans="2:51" s="10" customFormat="1" ht="31.5" customHeight="1">
      <c r="B294" s="165"/>
      <c r="C294" s="166"/>
      <c r="D294" s="166"/>
      <c r="E294" s="167" t="s">
        <v>5</v>
      </c>
      <c r="F294" s="282" t="s">
        <v>446</v>
      </c>
      <c r="G294" s="283"/>
      <c r="H294" s="283"/>
      <c r="I294" s="283"/>
      <c r="J294" s="166"/>
      <c r="K294" s="168">
        <v>35.15</v>
      </c>
      <c r="L294" s="166"/>
      <c r="M294" s="166"/>
      <c r="N294" s="166"/>
      <c r="O294" s="166"/>
      <c r="P294" s="166"/>
      <c r="Q294" s="166"/>
      <c r="R294" s="169"/>
      <c r="T294" s="170"/>
      <c r="U294" s="166"/>
      <c r="V294" s="166"/>
      <c r="W294" s="166"/>
      <c r="X294" s="166"/>
      <c r="Y294" s="166"/>
      <c r="Z294" s="166"/>
      <c r="AA294" s="171"/>
      <c r="AT294" s="172" t="s">
        <v>169</v>
      </c>
      <c r="AU294" s="172" t="s">
        <v>102</v>
      </c>
      <c r="AV294" s="10" t="s">
        <v>102</v>
      </c>
      <c r="AW294" s="10" t="s">
        <v>39</v>
      </c>
      <c r="AX294" s="10" t="s">
        <v>82</v>
      </c>
      <c r="AY294" s="172" t="s">
        <v>161</v>
      </c>
    </row>
    <row r="295" spans="2:51" s="12" customFormat="1" ht="22.5" customHeight="1">
      <c r="B295" s="185"/>
      <c r="C295" s="186"/>
      <c r="D295" s="186"/>
      <c r="E295" s="187" t="s">
        <v>5</v>
      </c>
      <c r="F295" s="289" t="s">
        <v>301</v>
      </c>
      <c r="G295" s="290"/>
      <c r="H295" s="290"/>
      <c r="I295" s="290"/>
      <c r="J295" s="186"/>
      <c r="K295" s="188">
        <v>35.15</v>
      </c>
      <c r="L295" s="186"/>
      <c r="M295" s="186"/>
      <c r="N295" s="186"/>
      <c r="O295" s="186"/>
      <c r="P295" s="186"/>
      <c r="Q295" s="186"/>
      <c r="R295" s="189"/>
      <c r="T295" s="190"/>
      <c r="U295" s="186"/>
      <c r="V295" s="186"/>
      <c r="W295" s="186"/>
      <c r="X295" s="186"/>
      <c r="Y295" s="186"/>
      <c r="Z295" s="186"/>
      <c r="AA295" s="191"/>
      <c r="AT295" s="192" t="s">
        <v>169</v>
      </c>
      <c r="AU295" s="192" t="s">
        <v>102</v>
      </c>
      <c r="AV295" s="12" t="s">
        <v>175</v>
      </c>
      <c r="AW295" s="12" t="s">
        <v>39</v>
      </c>
      <c r="AX295" s="12" t="s">
        <v>82</v>
      </c>
      <c r="AY295" s="192" t="s">
        <v>161</v>
      </c>
    </row>
    <row r="296" spans="2:51" s="11" customFormat="1" ht="22.5" customHeight="1">
      <c r="B296" s="173"/>
      <c r="C296" s="174"/>
      <c r="D296" s="174"/>
      <c r="E296" s="175" t="s">
        <v>5</v>
      </c>
      <c r="F296" s="284" t="s">
        <v>171</v>
      </c>
      <c r="G296" s="285"/>
      <c r="H296" s="285"/>
      <c r="I296" s="285"/>
      <c r="J296" s="174"/>
      <c r="K296" s="176">
        <v>172.472</v>
      </c>
      <c r="L296" s="174"/>
      <c r="M296" s="174"/>
      <c r="N296" s="174"/>
      <c r="O296" s="174"/>
      <c r="P296" s="174"/>
      <c r="Q296" s="174"/>
      <c r="R296" s="177"/>
      <c r="T296" s="178"/>
      <c r="U296" s="174"/>
      <c r="V296" s="174"/>
      <c r="W296" s="174"/>
      <c r="X296" s="174"/>
      <c r="Y296" s="174"/>
      <c r="Z296" s="174"/>
      <c r="AA296" s="179"/>
      <c r="AT296" s="180" t="s">
        <v>169</v>
      </c>
      <c r="AU296" s="180" t="s">
        <v>102</v>
      </c>
      <c r="AV296" s="11" t="s">
        <v>166</v>
      </c>
      <c r="AW296" s="11" t="s">
        <v>39</v>
      </c>
      <c r="AX296" s="11" t="s">
        <v>24</v>
      </c>
      <c r="AY296" s="180" t="s">
        <v>161</v>
      </c>
    </row>
    <row r="297" spans="2:63" s="9" customFormat="1" ht="29.85" customHeight="1">
      <c r="B297" s="147"/>
      <c r="C297" s="148"/>
      <c r="D297" s="157" t="s">
        <v>114</v>
      </c>
      <c r="E297" s="157"/>
      <c r="F297" s="157"/>
      <c r="G297" s="157"/>
      <c r="H297" s="157"/>
      <c r="I297" s="157"/>
      <c r="J297" s="157"/>
      <c r="K297" s="157"/>
      <c r="L297" s="157"/>
      <c r="M297" s="157"/>
      <c r="N297" s="298">
        <f>BK297</f>
        <v>0</v>
      </c>
      <c r="O297" s="299"/>
      <c r="P297" s="299"/>
      <c r="Q297" s="299"/>
      <c r="R297" s="150"/>
      <c r="T297" s="151"/>
      <c r="U297" s="148"/>
      <c r="V297" s="148"/>
      <c r="W297" s="152">
        <f>SUM(W298:W301)</f>
        <v>0</v>
      </c>
      <c r="X297" s="148"/>
      <c r="Y297" s="152">
        <f>SUM(Y298:Y301)</f>
        <v>18.72</v>
      </c>
      <c r="Z297" s="148"/>
      <c r="AA297" s="153">
        <f>SUM(AA298:AA301)</f>
        <v>0</v>
      </c>
      <c r="AR297" s="154" t="s">
        <v>24</v>
      </c>
      <c r="AT297" s="155" t="s">
        <v>81</v>
      </c>
      <c r="AU297" s="155" t="s">
        <v>24</v>
      </c>
      <c r="AY297" s="154" t="s">
        <v>161</v>
      </c>
      <c r="BK297" s="156">
        <f>SUM(BK298:BK301)</f>
        <v>0</v>
      </c>
    </row>
    <row r="298" spans="2:65" s="1" customFormat="1" ht="31.5" customHeight="1">
      <c r="B298" s="129"/>
      <c r="C298" s="158" t="s">
        <v>447</v>
      </c>
      <c r="D298" s="158" t="s">
        <v>162</v>
      </c>
      <c r="E298" s="159" t="s">
        <v>448</v>
      </c>
      <c r="F298" s="277" t="s">
        <v>449</v>
      </c>
      <c r="G298" s="277"/>
      <c r="H298" s="277"/>
      <c r="I298" s="277"/>
      <c r="J298" s="160" t="s">
        <v>233</v>
      </c>
      <c r="K298" s="161">
        <v>62.4</v>
      </c>
      <c r="L298" s="278">
        <v>0</v>
      </c>
      <c r="M298" s="278"/>
      <c r="N298" s="279">
        <f>ROUND(L298*K298,2)</f>
        <v>0</v>
      </c>
      <c r="O298" s="279"/>
      <c r="P298" s="279"/>
      <c r="Q298" s="279"/>
      <c r="R298" s="132"/>
      <c r="T298" s="162" t="s">
        <v>5</v>
      </c>
      <c r="U298" s="46" t="s">
        <v>47</v>
      </c>
      <c r="V298" s="38"/>
      <c r="W298" s="163">
        <f>V298*K298</f>
        <v>0</v>
      </c>
      <c r="X298" s="163">
        <v>0</v>
      </c>
      <c r="Y298" s="163">
        <f>X298*K298</f>
        <v>0</v>
      </c>
      <c r="Z298" s="163">
        <v>0</v>
      </c>
      <c r="AA298" s="164">
        <f>Z298*K298</f>
        <v>0</v>
      </c>
      <c r="AR298" s="20" t="s">
        <v>166</v>
      </c>
      <c r="AT298" s="20" t="s">
        <v>162</v>
      </c>
      <c r="AU298" s="20" t="s">
        <v>102</v>
      </c>
      <c r="AY298" s="20" t="s">
        <v>161</v>
      </c>
      <c r="BE298" s="103">
        <f>IF(U298="základní",N298,0)</f>
        <v>0</v>
      </c>
      <c r="BF298" s="103">
        <f>IF(U298="snížená",N298,0)</f>
        <v>0</v>
      </c>
      <c r="BG298" s="103">
        <f>IF(U298="zákl. přenesená",N298,0)</f>
        <v>0</v>
      </c>
      <c r="BH298" s="103">
        <f>IF(U298="sníž. přenesená",N298,0)</f>
        <v>0</v>
      </c>
      <c r="BI298" s="103">
        <f>IF(U298="nulová",N298,0)</f>
        <v>0</v>
      </c>
      <c r="BJ298" s="20" t="s">
        <v>24</v>
      </c>
      <c r="BK298" s="103">
        <f>ROUND(L298*K298,2)</f>
        <v>0</v>
      </c>
      <c r="BL298" s="20" t="s">
        <v>166</v>
      </c>
      <c r="BM298" s="20" t="s">
        <v>450</v>
      </c>
    </row>
    <row r="299" spans="2:51" s="10" customFormat="1" ht="22.5" customHeight="1">
      <c r="B299" s="165"/>
      <c r="C299" s="166"/>
      <c r="D299" s="166"/>
      <c r="E299" s="167" t="s">
        <v>5</v>
      </c>
      <c r="F299" s="280" t="s">
        <v>451</v>
      </c>
      <c r="G299" s="281"/>
      <c r="H299" s="281"/>
      <c r="I299" s="281"/>
      <c r="J299" s="166"/>
      <c r="K299" s="168">
        <v>62.4</v>
      </c>
      <c r="L299" s="166"/>
      <c r="M299" s="166"/>
      <c r="N299" s="166"/>
      <c r="O299" s="166"/>
      <c r="P299" s="166"/>
      <c r="Q299" s="166"/>
      <c r="R299" s="169"/>
      <c r="T299" s="170"/>
      <c r="U299" s="166"/>
      <c r="V299" s="166"/>
      <c r="W299" s="166"/>
      <c r="X299" s="166"/>
      <c r="Y299" s="166"/>
      <c r="Z299" s="166"/>
      <c r="AA299" s="171"/>
      <c r="AT299" s="172" t="s">
        <v>169</v>
      </c>
      <c r="AU299" s="172" t="s">
        <v>102</v>
      </c>
      <c r="AV299" s="10" t="s">
        <v>102</v>
      </c>
      <c r="AW299" s="10" t="s">
        <v>39</v>
      </c>
      <c r="AX299" s="10" t="s">
        <v>24</v>
      </c>
      <c r="AY299" s="172" t="s">
        <v>161</v>
      </c>
    </row>
    <row r="300" spans="2:65" s="1" customFormat="1" ht="22.5" customHeight="1">
      <c r="B300" s="129"/>
      <c r="C300" s="158" t="s">
        <v>253</v>
      </c>
      <c r="D300" s="158" t="s">
        <v>162</v>
      </c>
      <c r="E300" s="159" t="s">
        <v>452</v>
      </c>
      <c r="F300" s="277" t="s">
        <v>453</v>
      </c>
      <c r="G300" s="277"/>
      <c r="H300" s="277"/>
      <c r="I300" s="277"/>
      <c r="J300" s="160" t="s">
        <v>233</v>
      </c>
      <c r="K300" s="161">
        <v>62.4</v>
      </c>
      <c r="L300" s="278">
        <v>0</v>
      </c>
      <c r="M300" s="278"/>
      <c r="N300" s="279">
        <f>ROUND(L300*K300,2)</f>
        <v>0</v>
      </c>
      <c r="O300" s="279"/>
      <c r="P300" s="279"/>
      <c r="Q300" s="279"/>
      <c r="R300" s="132"/>
      <c r="T300" s="162" t="s">
        <v>5</v>
      </c>
      <c r="U300" s="46" t="s">
        <v>47</v>
      </c>
      <c r="V300" s="38"/>
      <c r="W300" s="163">
        <f>V300*K300</f>
        <v>0</v>
      </c>
      <c r="X300" s="163">
        <v>0.3</v>
      </c>
      <c r="Y300" s="163">
        <f>X300*K300</f>
        <v>18.72</v>
      </c>
      <c r="Z300" s="163">
        <v>0</v>
      </c>
      <c r="AA300" s="164">
        <f>Z300*K300</f>
        <v>0</v>
      </c>
      <c r="AR300" s="20" t="s">
        <v>166</v>
      </c>
      <c r="AT300" s="20" t="s">
        <v>162</v>
      </c>
      <c r="AU300" s="20" t="s">
        <v>102</v>
      </c>
      <c r="AY300" s="20" t="s">
        <v>161</v>
      </c>
      <c r="BE300" s="103">
        <f>IF(U300="základní",N300,0)</f>
        <v>0</v>
      </c>
      <c r="BF300" s="103">
        <f>IF(U300="snížená",N300,0)</f>
        <v>0</v>
      </c>
      <c r="BG300" s="103">
        <f>IF(U300="zákl. přenesená",N300,0)</f>
        <v>0</v>
      </c>
      <c r="BH300" s="103">
        <f>IF(U300="sníž. přenesená",N300,0)</f>
        <v>0</v>
      </c>
      <c r="BI300" s="103">
        <f>IF(U300="nulová",N300,0)</f>
        <v>0</v>
      </c>
      <c r="BJ300" s="20" t="s">
        <v>24</v>
      </c>
      <c r="BK300" s="103">
        <f>ROUND(L300*K300,2)</f>
        <v>0</v>
      </c>
      <c r="BL300" s="20" t="s">
        <v>166</v>
      </c>
      <c r="BM300" s="20" t="s">
        <v>454</v>
      </c>
    </row>
    <row r="301" spans="2:51" s="10" customFormat="1" ht="22.5" customHeight="1">
      <c r="B301" s="165"/>
      <c r="C301" s="166"/>
      <c r="D301" s="166"/>
      <c r="E301" s="167" t="s">
        <v>5</v>
      </c>
      <c r="F301" s="280" t="s">
        <v>451</v>
      </c>
      <c r="G301" s="281"/>
      <c r="H301" s="281"/>
      <c r="I301" s="281"/>
      <c r="J301" s="166"/>
      <c r="K301" s="168">
        <v>62.4</v>
      </c>
      <c r="L301" s="166"/>
      <c r="M301" s="166"/>
      <c r="N301" s="166"/>
      <c r="O301" s="166"/>
      <c r="P301" s="166"/>
      <c r="Q301" s="166"/>
      <c r="R301" s="169"/>
      <c r="T301" s="170"/>
      <c r="U301" s="166"/>
      <c r="V301" s="166"/>
      <c r="W301" s="166"/>
      <c r="X301" s="166"/>
      <c r="Y301" s="166"/>
      <c r="Z301" s="166"/>
      <c r="AA301" s="171"/>
      <c r="AT301" s="172" t="s">
        <v>169</v>
      </c>
      <c r="AU301" s="172" t="s">
        <v>102</v>
      </c>
      <c r="AV301" s="10" t="s">
        <v>102</v>
      </c>
      <c r="AW301" s="10" t="s">
        <v>39</v>
      </c>
      <c r="AX301" s="10" t="s">
        <v>24</v>
      </c>
      <c r="AY301" s="172" t="s">
        <v>161</v>
      </c>
    </row>
    <row r="302" spans="2:63" s="9" customFormat="1" ht="29.85" customHeight="1">
      <c r="B302" s="147"/>
      <c r="C302" s="148"/>
      <c r="D302" s="157" t="s">
        <v>115</v>
      </c>
      <c r="E302" s="157"/>
      <c r="F302" s="157"/>
      <c r="G302" s="157"/>
      <c r="H302" s="157"/>
      <c r="I302" s="157"/>
      <c r="J302" s="157"/>
      <c r="K302" s="157"/>
      <c r="L302" s="157"/>
      <c r="M302" s="157"/>
      <c r="N302" s="298">
        <f>BK302</f>
        <v>0</v>
      </c>
      <c r="O302" s="299"/>
      <c r="P302" s="299"/>
      <c r="Q302" s="299"/>
      <c r="R302" s="150"/>
      <c r="T302" s="151"/>
      <c r="U302" s="148"/>
      <c r="V302" s="148"/>
      <c r="W302" s="152">
        <f>SUM(W303:W313)</f>
        <v>0</v>
      </c>
      <c r="X302" s="148"/>
      <c r="Y302" s="152">
        <f>SUM(Y303:Y313)</f>
        <v>3.666075</v>
      </c>
      <c r="Z302" s="148"/>
      <c r="AA302" s="153">
        <f>SUM(AA303:AA313)</f>
        <v>0</v>
      </c>
      <c r="AR302" s="154" t="s">
        <v>24</v>
      </c>
      <c r="AT302" s="155" t="s">
        <v>81</v>
      </c>
      <c r="AU302" s="155" t="s">
        <v>24</v>
      </c>
      <c r="AY302" s="154" t="s">
        <v>161</v>
      </c>
      <c r="BK302" s="156">
        <f>SUM(BK303:BK313)</f>
        <v>0</v>
      </c>
    </row>
    <row r="303" spans="2:65" s="1" customFormat="1" ht="22.5" customHeight="1">
      <c r="B303" s="129"/>
      <c r="C303" s="158" t="s">
        <v>455</v>
      </c>
      <c r="D303" s="158" t="s">
        <v>162</v>
      </c>
      <c r="E303" s="159" t="s">
        <v>456</v>
      </c>
      <c r="F303" s="277" t="s">
        <v>457</v>
      </c>
      <c r="G303" s="277"/>
      <c r="H303" s="277"/>
      <c r="I303" s="277"/>
      <c r="J303" s="160" t="s">
        <v>233</v>
      </c>
      <c r="K303" s="161">
        <v>15.5</v>
      </c>
      <c r="L303" s="278">
        <v>0</v>
      </c>
      <c r="M303" s="278"/>
      <c r="N303" s="279">
        <f>ROUND(L303*K303,2)</f>
        <v>0</v>
      </c>
      <c r="O303" s="279"/>
      <c r="P303" s="279"/>
      <c r="Q303" s="279"/>
      <c r="R303" s="132"/>
      <c r="T303" s="162" t="s">
        <v>5</v>
      </c>
      <c r="U303" s="46" t="s">
        <v>47</v>
      </c>
      <c r="V303" s="38"/>
      <c r="W303" s="163">
        <f>V303*K303</f>
        <v>0</v>
      </c>
      <c r="X303" s="163">
        <v>0</v>
      </c>
      <c r="Y303" s="163">
        <f>X303*K303</f>
        <v>0</v>
      </c>
      <c r="Z303" s="163">
        <v>0</v>
      </c>
      <c r="AA303" s="164">
        <f>Z303*K303</f>
        <v>0</v>
      </c>
      <c r="AR303" s="20" t="s">
        <v>166</v>
      </c>
      <c r="AT303" s="20" t="s">
        <v>162</v>
      </c>
      <c r="AU303" s="20" t="s">
        <v>102</v>
      </c>
      <c r="AY303" s="20" t="s">
        <v>161</v>
      </c>
      <c r="BE303" s="103">
        <f>IF(U303="základní",N303,0)</f>
        <v>0</v>
      </c>
      <c r="BF303" s="103">
        <f>IF(U303="snížená",N303,0)</f>
        <v>0</v>
      </c>
      <c r="BG303" s="103">
        <f>IF(U303="zákl. přenesená",N303,0)</f>
        <v>0</v>
      </c>
      <c r="BH303" s="103">
        <f>IF(U303="sníž. přenesená",N303,0)</f>
        <v>0</v>
      </c>
      <c r="BI303" s="103">
        <f>IF(U303="nulová",N303,0)</f>
        <v>0</v>
      </c>
      <c r="BJ303" s="20" t="s">
        <v>24</v>
      </c>
      <c r="BK303" s="103">
        <f>ROUND(L303*K303,2)</f>
        <v>0</v>
      </c>
      <c r="BL303" s="20" t="s">
        <v>166</v>
      </c>
      <c r="BM303" s="20" t="s">
        <v>458</v>
      </c>
    </row>
    <row r="304" spans="2:65" s="1" customFormat="1" ht="31.5" customHeight="1">
      <c r="B304" s="129"/>
      <c r="C304" s="158" t="s">
        <v>459</v>
      </c>
      <c r="D304" s="158" t="s">
        <v>162</v>
      </c>
      <c r="E304" s="159" t="s">
        <v>460</v>
      </c>
      <c r="F304" s="277" t="s">
        <v>461</v>
      </c>
      <c r="G304" s="277"/>
      <c r="H304" s="277"/>
      <c r="I304" s="277"/>
      <c r="J304" s="160" t="s">
        <v>233</v>
      </c>
      <c r="K304" s="161">
        <v>22.54</v>
      </c>
      <c r="L304" s="278">
        <v>0</v>
      </c>
      <c r="M304" s="278"/>
      <c r="N304" s="279">
        <f>ROUND(L304*K304,2)</f>
        <v>0</v>
      </c>
      <c r="O304" s="279"/>
      <c r="P304" s="279"/>
      <c r="Q304" s="279"/>
      <c r="R304" s="132"/>
      <c r="T304" s="162" t="s">
        <v>5</v>
      </c>
      <c r="U304" s="46" t="s">
        <v>47</v>
      </c>
      <c r="V304" s="38"/>
      <c r="W304" s="163">
        <f>V304*K304</f>
        <v>0</v>
      </c>
      <c r="X304" s="163">
        <v>0</v>
      </c>
      <c r="Y304" s="163">
        <f>X304*K304</f>
        <v>0</v>
      </c>
      <c r="Z304" s="163">
        <v>0</v>
      </c>
      <c r="AA304" s="164">
        <f>Z304*K304</f>
        <v>0</v>
      </c>
      <c r="AR304" s="20" t="s">
        <v>166</v>
      </c>
      <c r="AT304" s="20" t="s">
        <v>162</v>
      </c>
      <c r="AU304" s="20" t="s">
        <v>102</v>
      </c>
      <c r="AY304" s="20" t="s">
        <v>161</v>
      </c>
      <c r="BE304" s="103">
        <f>IF(U304="základní",N304,0)</f>
        <v>0</v>
      </c>
      <c r="BF304" s="103">
        <f>IF(U304="snížená",N304,0)</f>
        <v>0</v>
      </c>
      <c r="BG304" s="103">
        <f>IF(U304="zákl. přenesená",N304,0)</f>
        <v>0</v>
      </c>
      <c r="BH304" s="103">
        <f>IF(U304="sníž. přenesená",N304,0)</f>
        <v>0</v>
      </c>
      <c r="BI304" s="103">
        <f>IF(U304="nulová",N304,0)</f>
        <v>0</v>
      </c>
      <c r="BJ304" s="20" t="s">
        <v>24</v>
      </c>
      <c r="BK304" s="103">
        <f>ROUND(L304*K304,2)</f>
        <v>0</v>
      </c>
      <c r="BL304" s="20" t="s">
        <v>166</v>
      </c>
      <c r="BM304" s="20" t="s">
        <v>462</v>
      </c>
    </row>
    <row r="305" spans="2:65" s="1" customFormat="1" ht="31.5" customHeight="1">
      <c r="B305" s="129"/>
      <c r="C305" s="158" t="s">
        <v>463</v>
      </c>
      <c r="D305" s="158" t="s">
        <v>162</v>
      </c>
      <c r="E305" s="159" t="s">
        <v>464</v>
      </c>
      <c r="F305" s="277" t="s">
        <v>465</v>
      </c>
      <c r="G305" s="277"/>
      <c r="H305" s="277"/>
      <c r="I305" s="277"/>
      <c r="J305" s="160" t="s">
        <v>233</v>
      </c>
      <c r="K305" s="161">
        <v>15.5</v>
      </c>
      <c r="L305" s="278">
        <v>0</v>
      </c>
      <c r="M305" s="278"/>
      <c r="N305" s="279">
        <f>ROUND(L305*K305,2)</f>
        <v>0</v>
      </c>
      <c r="O305" s="279"/>
      <c r="P305" s="279"/>
      <c r="Q305" s="279"/>
      <c r="R305" s="132"/>
      <c r="T305" s="162" t="s">
        <v>5</v>
      </c>
      <c r="U305" s="46" t="s">
        <v>47</v>
      </c>
      <c r="V305" s="38"/>
      <c r="W305" s="163">
        <f>V305*K305</f>
        <v>0</v>
      </c>
      <c r="X305" s="163">
        <v>0</v>
      </c>
      <c r="Y305" s="163">
        <f>X305*K305</f>
        <v>0</v>
      </c>
      <c r="Z305" s="163">
        <v>0</v>
      </c>
      <c r="AA305" s="164">
        <f>Z305*K305</f>
        <v>0</v>
      </c>
      <c r="AR305" s="20" t="s">
        <v>166</v>
      </c>
      <c r="AT305" s="20" t="s">
        <v>162</v>
      </c>
      <c r="AU305" s="20" t="s">
        <v>102</v>
      </c>
      <c r="AY305" s="20" t="s">
        <v>161</v>
      </c>
      <c r="BE305" s="103">
        <f>IF(U305="základní",N305,0)</f>
        <v>0</v>
      </c>
      <c r="BF305" s="103">
        <f>IF(U305="snížená",N305,0)</f>
        <v>0</v>
      </c>
      <c r="BG305" s="103">
        <f>IF(U305="zákl. přenesená",N305,0)</f>
        <v>0</v>
      </c>
      <c r="BH305" s="103">
        <f>IF(U305="sníž. přenesená",N305,0)</f>
        <v>0</v>
      </c>
      <c r="BI305" s="103">
        <f>IF(U305="nulová",N305,0)</f>
        <v>0</v>
      </c>
      <c r="BJ305" s="20" t="s">
        <v>24</v>
      </c>
      <c r="BK305" s="103">
        <f>ROUND(L305*K305,2)</f>
        <v>0</v>
      </c>
      <c r="BL305" s="20" t="s">
        <v>166</v>
      </c>
      <c r="BM305" s="20" t="s">
        <v>466</v>
      </c>
    </row>
    <row r="306" spans="2:65" s="1" customFormat="1" ht="31.5" customHeight="1">
      <c r="B306" s="129"/>
      <c r="C306" s="158" t="s">
        <v>467</v>
      </c>
      <c r="D306" s="158" t="s">
        <v>162</v>
      </c>
      <c r="E306" s="159" t="s">
        <v>468</v>
      </c>
      <c r="F306" s="277" t="s">
        <v>469</v>
      </c>
      <c r="G306" s="277"/>
      <c r="H306" s="277"/>
      <c r="I306" s="277"/>
      <c r="J306" s="160" t="s">
        <v>233</v>
      </c>
      <c r="K306" s="161">
        <v>15.5</v>
      </c>
      <c r="L306" s="278">
        <v>0</v>
      </c>
      <c r="M306" s="278"/>
      <c r="N306" s="279">
        <f>ROUND(L306*K306,2)</f>
        <v>0</v>
      </c>
      <c r="O306" s="279"/>
      <c r="P306" s="279"/>
      <c r="Q306" s="279"/>
      <c r="R306" s="132"/>
      <c r="T306" s="162" t="s">
        <v>5</v>
      </c>
      <c r="U306" s="46" t="s">
        <v>47</v>
      </c>
      <c r="V306" s="38"/>
      <c r="W306" s="163">
        <f>V306*K306</f>
        <v>0</v>
      </c>
      <c r="X306" s="163">
        <v>0.08425</v>
      </c>
      <c r="Y306" s="163">
        <f>X306*K306</f>
        <v>1.3058750000000001</v>
      </c>
      <c r="Z306" s="163">
        <v>0</v>
      </c>
      <c r="AA306" s="164">
        <f>Z306*K306</f>
        <v>0</v>
      </c>
      <c r="AR306" s="20" t="s">
        <v>166</v>
      </c>
      <c r="AT306" s="20" t="s">
        <v>162</v>
      </c>
      <c r="AU306" s="20" t="s">
        <v>102</v>
      </c>
      <c r="AY306" s="20" t="s">
        <v>161</v>
      </c>
      <c r="BE306" s="103">
        <f>IF(U306="základní",N306,0)</f>
        <v>0</v>
      </c>
      <c r="BF306" s="103">
        <f>IF(U306="snížená",N306,0)</f>
        <v>0</v>
      </c>
      <c r="BG306" s="103">
        <f>IF(U306="zákl. přenesená",N306,0)</f>
        <v>0</v>
      </c>
      <c r="BH306" s="103">
        <f>IF(U306="sníž. přenesená",N306,0)</f>
        <v>0</v>
      </c>
      <c r="BI306" s="103">
        <f>IF(U306="nulová",N306,0)</f>
        <v>0</v>
      </c>
      <c r="BJ306" s="20" t="s">
        <v>24</v>
      </c>
      <c r="BK306" s="103">
        <f>ROUND(L306*K306,2)</f>
        <v>0</v>
      </c>
      <c r="BL306" s="20" t="s">
        <v>166</v>
      </c>
      <c r="BM306" s="20" t="s">
        <v>470</v>
      </c>
    </row>
    <row r="307" spans="2:51" s="10" customFormat="1" ht="22.5" customHeight="1">
      <c r="B307" s="165"/>
      <c r="C307" s="166"/>
      <c r="D307" s="166"/>
      <c r="E307" s="167" t="s">
        <v>5</v>
      </c>
      <c r="F307" s="280" t="s">
        <v>471</v>
      </c>
      <c r="G307" s="281"/>
      <c r="H307" s="281"/>
      <c r="I307" s="281"/>
      <c r="J307" s="166"/>
      <c r="K307" s="168">
        <v>15.5</v>
      </c>
      <c r="L307" s="166"/>
      <c r="M307" s="166"/>
      <c r="N307" s="166"/>
      <c r="O307" s="166"/>
      <c r="P307" s="166"/>
      <c r="Q307" s="166"/>
      <c r="R307" s="169"/>
      <c r="T307" s="170"/>
      <c r="U307" s="166"/>
      <c r="V307" s="166"/>
      <c r="W307" s="166"/>
      <c r="X307" s="166"/>
      <c r="Y307" s="166"/>
      <c r="Z307" s="166"/>
      <c r="AA307" s="171"/>
      <c r="AT307" s="172" t="s">
        <v>169</v>
      </c>
      <c r="AU307" s="172" t="s">
        <v>102</v>
      </c>
      <c r="AV307" s="10" t="s">
        <v>102</v>
      </c>
      <c r="AW307" s="10" t="s">
        <v>39</v>
      </c>
      <c r="AX307" s="10" t="s">
        <v>24</v>
      </c>
      <c r="AY307" s="172" t="s">
        <v>161</v>
      </c>
    </row>
    <row r="308" spans="2:65" s="1" customFormat="1" ht="22.5" customHeight="1">
      <c r="B308" s="129"/>
      <c r="C308" s="181" t="s">
        <v>472</v>
      </c>
      <c r="D308" s="181" t="s">
        <v>244</v>
      </c>
      <c r="E308" s="182" t="s">
        <v>473</v>
      </c>
      <c r="F308" s="286" t="s">
        <v>474</v>
      </c>
      <c r="G308" s="286"/>
      <c r="H308" s="286"/>
      <c r="I308" s="286"/>
      <c r="J308" s="183" t="s">
        <v>233</v>
      </c>
      <c r="K308" s="184">
        <v>15.655</v>
      </c>
      <c r="L308" s="287">
        <v>0</v>
      </c>
      <c r="M308" s="287"/>
      <c r="N308" s="288">
        <f>ROUND(L308*K308,2)</f>
        <v>0</v>
      </c>
      <c r="O308" s="279"/>
      <c r="P308" s="279"/>
      <c r="Q308" s="279"/>
      <c r="R308" s="132"/>
      <c r="T308" s="162" t="s">
        <v>5</v>
      </c>
      <c r="U308" s="46" t="s">
        <v>47</v>
      </c>
      <c r="V308" s="38"/>
      <c r="W308" s="163">
        <f>V308*K308</f>
        <v>0</v>
      </c>
      <c r="X308" s="163">
        <v>0.14</v>
      </c>
      <c r="Y308" s="163">
        <f>X308*K308</f>
        <v>2.1917</v>
      </c>
      <c r="Z308" s="163">
        <v>0</v>
      </c>
      <c r="AA308" s="164">
        <f>Z308*K308</f>
        <v>0</v>
      </c>
      <c r="AR308" s="20" t="s">
        <v>202</v>
      </c>
      <c r="AT308" s="20" t="s">
        <v>244</v>
      </c>
      <c r="AU308" s="20" t="s">
        <v>102</v>
      </c>
      <c r="AY308" s="20" t="s">
        <v>161</v>
      </c>
      <c r="BE308" s="103">
        <f>IF(U308="základní",N308,0)</f>
        <v>0</v>
      </c>
      <c r="BF308" s="103">
        <f>IF(U308="snížená",N308,0)</f>
        <v>0</v>
      </c>
      <c r="BG308" s="103">
        <f>IF(U308="zákl. přenesená",N308,0)</f>
        <v>0</v>
      </c>
      <c r="BH308" s="103">
        <f>IF(U308="sníž. přenesená",N308,0)</f>
        <v>0</v>
      </c>
      <c r="BI308" s="103">
        <f>IF(U308="nulová",N308,0)</f>
        <v>0</v>
      </c>
      <c r="BJ308" s="20" t="s">
        <v>24</v>
      </c>
      <c r="BK308" s="103">
        <f>ROUND(L308*K308,2)</f>
        <v>0</v>
      </c>
      <c r="BL308" s="20" t="s">
        <v>166</v>
      </c>
      <c r="BM308" s="20" t="s">
        <v>475</v>
      </c>
    </row>
    <row r="309" spans="2:51" s="10" customFormat="1" ht="22.5" customHeight="1">
      <c r="B309" s="165"/>
      <c r="C309" s="166"/>
      <c r="D309" s="166"/>
      <c r="E309" s="167" t="s">
        <v>5</v>
      </c>
      <c r="F309" s="280" t="s">
        <v>476</v>
      </c>
      <c r="G309" s="281"/>
      <c r="H309" s="281"/>
      <c r="I309" s="281"/>
      <c r="J309" s="166"/>
      <c r="K309" s="168">
        <v>15.655</v>
      </c>
      <c r="L309" s="166"/>
      <c r="M309" s="166"/>
      <c r="N309" s="166"/>
      <c r="O309" s="166"/>
      <c r="P309" s="166"/>
      <c r="Q309" s="166"/>
      <c r="R309" s="169"/>
      <c r="T309" s="170"/>
      <c r="U309" s="166"/>
      <c r="V309" s="166"/>
      <c r="W309" s="166"/>
      <c r="X309" s="166"/>
      <c r="Y309" s="166"/>
      <c r="Z309" s="166"/>
      <c r="AA309" s="171"/>
      <c r="AT309" s="172" t="s">
        <v>169</v>
      </c>
      <c r="AU309" s="172" t="s">
        <v>102</v>
      </c>
      <c r="AV309" s="10" t="s">
        <v>102</v>
      </c>
      <c r="AW309" s="10" t="s">
        <v>39</v>
      </c>
      <c r="AX309" s="10" t="s">
        <v>24</v>
      </c>
      <c r="AY309" s="172" t="s">
        <v>161</v>
      </c>
    </row>
    <row r="310" spans="2:65" s="1" customFormat="1" ht="31.5" customHeight="1">
      <c r="B310" s="129"/>
      <c r="C310" s="158" t="s">
        <v>477</v>
      </c>
      <c r="D310" s="158" t="s">
        <v>162</v>
      </c>
      <c r="E310" s="159" t="s">
        <v>478</v>
      </c>
      <c r="F310" s="277" t="s">
        <v>479</v>
      </c>
      <c r="G310" s="277"/>
      <c r="H310" s="277"/>
      <c r="I310" s="277"/>
      <c r="J310" s="160" t="s">
        <v>178</v>
      </c>
      <c r="K310" s="161">
        <v>1</v>
      </c>
      <c r="L310" s="278">
        <v>0</v>
      </c>
      <c r="M310" s="278"/>
      <c r="N310" s="279">
        <f>ROUND(L310*K310,2)</f>
        <v>0</v>
      </c>
      <c r="O310" s="279"/>
      <c r="P310" s="279"/>
      <c r="Q310" s="279"/>
      <c r="R310" s="132"/>
      <c r="T310" s="162" t="s">
        <v>5</v>
      </c>
      <c r="U310" s="46" t="s">
        <v>47</v>
      </c>
      <c r="V310" s="38"/>
      <c r="W310" s="163">
        <f>V310*K310</f>
        <v>0</v>
      </c>
      <c r="X310" s="163">
        <v>0.08425</v>
      </c>
      <c r="Y310" s="163">
        <f>X310*K310</f>
        <v>0.08425</v>
      </c>
      <c r="Z310" s="163">
        <v>0</v>
      </c>
      <c r="AA310" s="164">
        <f>Z310*K310</f>
        <v>0</v>
      </c>
      <c r="AR310" s="20" t="s">
        <v>166</v>
      </c>
      <c r="AT310" s="20" t="s">
        <v>162</v>
      </c>
      <c r="AU310" s="20" t="s">
        <v>102</v>
      </c>
      <c r="AY310" s="20" t="s">
        <v>161</v>
      </c>
      <c r="BE310" s="103">
        <f>IF(U310="základní",N310,0)</f>
        <v>0</v>
      </c>
      <c r="BF310" s="103">
        <f>IF(U310="snížená",N310,0)</f>
        <v>0</v>
      </c>
      <c r="BG310" s="103">
        <f>IF(U310="zákl. přenesená",N310,0)</f>
        <v>0</v>
      </c>
      <c r="BH310" s="103">
        <f>IF(U310="sníž. přenesená",N310,0)</f>
        <v>0</v>
      </c>
      <c r="BI310" s="103">
        <f>IF(U310="nulová",N310,0)</f>
        <v>0</v>
      </c>
      <c r="BJ310" s="20" t="s">
        <v>24</v>
      </c>
      <c r="BK310" s="103">
        <f>ROUND(L310*K310,2)</f>
        <v>0</v>
      </c>
      <c r="BL310" s="20" t="s">
        <v>166</v>
      </c>
      <c r="BM310" s="20" t="s">
        <v>480</v>
      </c>
    </row>
    <row r="311" spans="2:51" s="10" customFormat="1" ht="22.5" customHeight="1">
      <c r="B311" s="165"/>
      <c r="C311" s="166"/>
      <c r="D311" s="166"/>
      <c r="E311" s="167" t="s">
        <v>5</v>
      </c>
      <c r="F311" s="280" t="s">
        <v>24</v>
      </c>
      <c r="G311" s="281"/>
      <c r="H311" s="281"/>
      <c r="I311" s="281"/>
      <c r="J311" s="166"/>
      <c r="K311" s="168">
        <v>1</v>
      </c>
      <c r="L311" s="166"/>
      <c r="M311" s="166"/>
      <c r="N311" s="166"/>
      <c r="O311" s="166"/>
      <c r="P311" s="166"/>
      <c r="Q311" s="166"/>
      <c r="R311" s="169"/>
      <c r="T311" s="170"/>
      <c r="U311" s="166"/>
      <c r="V311" s="166"/>
      <c r="W311" s="166"/>
      <c r="X311" s="166"/>
      <c r="Y311" s="166"/>
      <c r="Z311" s="166"/>
      <c r="AA311" s="171"/>
      <c r="AT311" s="172" t="s">
        <v>169</v>
      </c>
      <c r="AU311" s="172" t="s">
        <v>102</v>
      </c>
      <c r="AV311" s="10" t="s">
        <v>102</v>
      </c>
      <c r="AW311" s="10" t="s">
        <v>39</v>
      </c>
      <c r="AX311" s="10" t="s">
        <v>24</v>
      </c>
      <c r="AY311" s="172" t="s">
        <v>161</v>
      </c>
    </row>
    <row r="312" spans="2:65" s="1" customFormat="1" ht="44.25" customHeight="1">
      <c r="B312" s="129"/>
      <c r="C312" s="158" t="s">
        <v>481</v>
      </c>
      <c r="D312" s="158" t="s">
        <v>162</v>
      </c>
      <c r="E312" s="159" t="s">
        <v>482</v>
      </c>
      <c r="F312" s="277" t="s">
        <v>483</v>
      </c>
      <c r="G312" s="277"/>
      <c r="H312" s="277"/>
      <c r="I312" s="277"/>
      <c r="J312" s="160" t="s">
        <v>178</v>
      </c>
      <c r="K312" s="161">
        <v>1</v>
      </c>
      <c r="L312" s="278">
        <v>0</v>
      </c>
      <c r="M312" s="278"/>
      <c r="N312" s="279">
        <f>ROUND(L312*K312,2)</f>
        <v>0</v>
      </c>
      <c r="O312" s="279"/>
      <c r="P312" s="279"/>
      <c r="Q312" s="279"/>
      <c r="R312" s="132"/>
      <c r="T312" s="162" t="s">
        <v>5</v>
      </c>
      <c r="U312" s="46" t="s">
        <v>47</v>
      </c>
      <c r="V312" s="38"/>
      <c r="W312" s="163">
        <f>V312*K312</f>
        <v>0</v>
      </c>
      <c r="X312" s="163">
        <v>0.08425</v>
      </c>
      <c r="Y312" s="163">
        <f>X312*K312</f>
        <v>0.08425</v>
      </c>
      <c r="Z312" s="163">
        <v>0</v>
      </c>
      <c r="AA312" s="164">
        <f>Z312*K312</f>
        <v>0</v>
      </c>
      <c r="AR312" s="20" t="s">
        <v>166</v>
      </c>
      <c r="AT312" s="20" t="s">
        <v>162</v>
      </c>
      <c r="AU312" s="20" t="s">
        <v>102</v>
      </c>
      <c r="AY312" s="20" t="s">
        <v>161</v>
      </c>
      <c r="BE312" s="103">
        <f>IF(U312="základní",N312,0)</f>
        <v>0</v>
      </c>
      <c r="BF312" s="103">
        <f>IF(U312="snížená",N312,0)</f>
        <v>0</v>
      </c>
      <c r="BG312" s="103">
        <f>IF(U312="zákl. přenesená",N312,0)</f>
        <v>0</v>
      </c>
      <c r="BH312" s="103">
        <f>IF(U312="sníž. přenesená",N312,0)</f>
        <v>0</v>
      </c>
      <c r="BI312" s="103">
        <f>IF(U312="nulová",N312,0)</f>
        <v>0</v>
      </c>
      <c r="BJ312" s="20" t="s">
        <v>24</v>
      </c>
      <c r="BK312" s="103">
        <f>ROUND(L312*K312,2)</f>
        <v>0</v>
      </c>
      <c r="BL312" s="20" t="s">
        <v>166</v>
      </c>
      <c r="BM312" s="20" t="s">
        <v>484</v>
      </c>
    </row>
    <row r="313" spans="2:51" s="10" customFormat="1" ht="22.5" customHeight="1">
      <c r="B313" s="165"/>
      <c r="C313" s="166"/>
      <c r="D313" s="166"/>
      <c r="E313" s="167" t="s">
        <v>5</v>
      </c>
      <c r="F313" s="280" t="s">
        <v>24</v>
      </c>
      <c r="G313" s="281"/>
      <c r="H313" s="281"/>
      <c r="I313" s="281"/>
      <c r="J313" s="166"/>
      <c r="K313" s="168">
        <v>1</v>
      </c>
      <c r="L313" s="166"/>
      <c r="M313" s="166"/>
      <c r="N313" s="166"/>
      <c r="O313" s="166"/>
      <c r="P313" s="166"/>
      <c r="Q313" s="166"/>
      <c r="R313" s="169"/>
      <c r="T313" s="170"/>
      <c r="U313" s="166"/>
      <c r="V313" s="166"/>
      <c r="W313" s="166"/>
      <c r="X313" s="166"/>
      <c r="Y313" s="166"/>
      <c r="Z313" s="166"/>
      <c r="AA313" s="171"/>
      <c r="AT313" s="172" t="s">
        <v>169</v>
      </c>
      <c r="AU313" s="172" t="s">
        <v>102</v>
      </c>
      <c r="AV313" s="10" t="s">
        <v>102</v>
      </c>
      <c r="AW313" s="10" t="s">
        <v>39</v>
      </c>
      <c r="AX313" s="10" t="s">
        <v>24</v>
      </c>
      <c r="AY313" s="172" t="s">
        <v>161</v>
      </c>
    </row>
    <row r="314" spans="2:63" s="9" customFormat="1" ht="29.85" customHeight="1">
      <c r="B314" s="147"/>
      <c r="C314" s="148"/>
      <c r="D314" s="157" t="s">
        <v>116</v>
      </c>
      <c r="E314" s="157"/>
      <c r="F314" s="157"/>
      <c r="G314" s="157"/>
      <c r="H314" s="157"/>
      <c r="I314" s="157"/>
      <c r="J314" s="157"/>
      <c r="K314" s="157"/>
      <c r="L314" s="157"/>
      <c r="M314" s="157"/>
      <c r="N314" s="298">
        <f>BK314</f>
        <v>0</v>
      </c>
      <c r="O314" s="299"/>
      <c r="P314" s="299"/>
      <c r="Q314" s="299"/>
      <c r="R314" s="150"/>
      <c r="T314" s="151"/>
      <c r="U314" s="148"/>
      <c r="V314" s="148"/>
      <c r="W314" s="152">
        <f>SUM(W315:W392)</f>
        <v>0</v>
      </c>
      <c r="X314" s="148"/>
      <c r="Y314" s="152">
        <f>SUM(Y315:Y392)</f>
        <v>110.30294011999999</v>
      </c>
      <c r="Z314" s="148"/>
      <c r="AA314" s="153">
        <f>SUM(AA315:AA392)</f>
        <v>0</v>
      </c>
      <c r="AR314" s="154" t="s">
        <v>24</v>
      </c>
      <c r="AT314" s="155" t="s">
        <v>81</v>
      </c>
      <c r="AU314" s="155" t="s">
        <v>24</v>
      </c>
      <c r="AY314" s="154" t="s">
        <v>161</v>
      </c>
      <c r="BK314" s="156">
        <f>SUM(BK315:BK392)</f>
        <v>0</v>
      </c>
    </row>
    <row r="315" spans="2:65" s="1" customFormat="1" ht="31.5" customHeight="1">
      <c r="B315" s="129"/>
      <c r="C315" s="158" t="s">
        <v>485</v>
      </c>
      <c r="D315" s="158" t="s">
        <v>162</v>
      </c>
      <c r="E315" s="159" t="s">
        <v>486</v>
      </c>
      <c r="F315" s="277" t="s">
        <v>487</v>
      </c>
      <c r="G315" s="277"/>
      <c r="H315" s="277"/>
      <c r="I315" s="277"/>
      <c r="J315" s="160" t="s">
        <v>233</v>
      </c>
      <c r="K315" s="161">
        <v>240.8</v>
      </c>
      <c r="L315" s="278">
        <v>0</v>
      </c>
      <c r="M315" s="278"/>
      <c r="N315" s="279">
        <f>ROUND(L315*K315,2)</f>
        <v>0</v>
      </c>
      <c r="O315" s="279"/>
      <c r="P315" s="279"/>
      <c r="Q315" s="279"/>
      <c r="R315" s="132"/>
      <c r="T315" s="162" t="s">
        <v>5</v>
      </c>
      <c r="U315" s="46" t="s">
        <v>47</v>
      </c>
      <c r="V315" s="38"/>
      <c r="W315" s="163">
        <f>V315*K315</f>
        <v>0</v>
      </c>
      <c r="X315" s="163">
        <v>0.00026</v>
      </c>
      <c r="Y315" s="163">
        <f>X315*K315</f>
        <v>0.062608</v>
      </c>
      <c r="Z315" s="163">
        <v>0</v>
      </c>
      <c r="AA315" s="164">
        <f>Z315*K315</f>
        <v>0</v>
      </c>
      <c r="AR315" s="20" t="s">
        <v>166</v>
      </c>
      <c r="AT315" s="20" t="s">
        <v>162</v>
      </c>
      <c r="AU315" s="20" t="s">
        <v>102</v>
      </c>
      <c r="AY315" s="20" t="s">
        <v>161</v>
      </c>
      <c r="BE315" s="103">
        <f>IF(U315="základní",N315,0)</f>
        <v>0</v>
      </c>
      <c r="BF315" s="103">
        <f>IF(U315="snížená",N315,0)</f>
        <v>0</v>
      </c>
      <c r="BG315" s="103">
        <f>IF(U315="zákl. přenesená",N315,0)</f>
        <v>0</v>
      </c>
      <c r="BH315" s="103">
        <f>IF(U315="sníž. přenesená",N315,0)</f>
        <v>0</v>
      </c>
      <c r="BI315" s="103">
        <f>IF(U315="nulová",N315,0)</f>
        <v>0</v>
      </c>
      <c r="BJ315" s="20" t="s">
        <v>24</v>
      </c>
      <c r="BK315" s="103">
        <f>ROUND(L315*K315,2)</f>
        <v>0</v>
      </c>
      <c r="BL315" s="20" t="s">
        <v>166</v>
      </c>
      <c r="BM315" s="20" t="s">
        <v>488</v>
      </c>
    </row>
    <row r="316" spans="2:51" s="10" customFormat="1" ht="22.5" customHeight="1">
      <c r="B316" s="165"/>
      <c r="C316" s="166"/>
      <c r="D316" s="166"/>
      <c r="E316" s="167" t="s">
        <v>5</v>
      </c>
      <c r="F316" s="280" t="s">
        <v>489</v>
      </c>
      <c r="G316" s="281"/>
      <c r="H316" s="281"/>
      <c r="I316" s="281"/>
      <c r="J316" s="166"/>
      <c r="K316" s="168">
        <v>240.8</v>
      </c>
      <c r="L316" s="166"/>
      <c r="M316" s="166"/>
      <c r="N316" s="166"/>
      <c r="O316" s="166"/>
      <c r="P316" s="166"/>
      <c r="Q316" s="166"/>
      <c r="R316" s="169"/>
      <c r="T316" s="170"/>
      <c r="U316" s="166"/>
      <c r="V316" s="166"/>
      <c r="W316" s="166"/>
      <c r="X316" s="166"/>
      <c r="Y316" s="166"/>
      <c r="Z316" s="166"/>
      <c r="AA316" s="171"/>
      <c r="AT316" s="172" t="s">
        <v>169</v>
      </c>
      <c r="AU316" s="172" t="s">
        <v>102</v>
      </c>
      <c r="AV316" s="10" t="s">
        <v>102</v>
      </c>
      <c r="AW316" s="10" t="s">
        <v>39</v>
      </c>
      <c r="AX316" s="10" t="s">
        <v>24</v>
      </c>
      <c r="AY316" s="172" t="s">
        <v>161</v>
      </c>
    </row>
    <row r="317" spans="2:65" s="1" customFormat="1" ht="31.5" customHeight="1">
      <c r="B317" s="129"/>
      <c r="C317" s="158" t="s">
        <v>490</v>
      </c>
      <c r="D317" s="158" t="s">
        <v>162</v>
      </c>
      <c r="E317" s="159" t="s">
        <v>491</v>
      </c>
      <c r="F317" s="277" t="s">
        <v>492</v>
      </c>
      <c r="G317" s="277"/>
      <c r="H317" s="277"/>
      <c r="I317" s="277"/>
      <c r="J317" s="160" t="s">
        <v>233</v>
      </c>
      <c r="K317" s="161">
        <v>240.8</v>
      </c>
      <c r="L317" s="278">
        <v>0</v>
      </c>
      <c r="M317" s="278"/>
      <c r="N317" s="279">
        <f>ROUND(L317*K317,2)</f>
        <v>0</v>
      </c>
      <c r="O317" s="279"/>
      <c r="P317" s="279"/>
      <c r="Q317" s="279"/>
      <c r="R317" s="132"/>
      <c r="T317" s="162" t="s">
        <v>5</v>
      </c>
      <c r="U317" s="46" t="s">
        <v>47</v>
      </c>
      <c r="V317" s="38"/>
      <c r="W317" s="163">
        <f>V317*K317</f>
        <v>0</v>
      </c>
      <c r="X317" s="163">
        <v>0.01838</v>
      </c>
      <c r="Y317" s="163">
        <f>X317*K317</f>
        <v>4.425904</v>
      </c>
      <c r="Z317" s="163">
        <v>0</v>
      </c>
      <c r="AA317" s="164">
        <f>Z317*K317</f>
        <v>0</v>
      </c>
      <c r="AR317" s="20" t="s">
        <v>166</v>
      </c>
      <c r="AT317" s="20" t="s">
        <v>162</v>
      </c>
      <c r="AU317" s="20" t="s">
        <v>102</v>
      </c>
      <c r="AY317" s="20" t="s">
        <v>161</v>
      </c>
      <c r="BE317" s="103">
        <f>IF(U317="základní",N317,0)</f>
        <v>0</v>
      </c>
      <c r="BF317" s="103">
        <f>IF(U317="snížená",N317,0)</f>
        <v>0</v>
      </c>
      <c r="BG317" s="103">
        <f>IF(U317="zákl. přenesená",N317,0)</f>
        <v>0</v>
      </c>
      <c r="BH317" s="103">
        <f>IF(U317="sníž. přenesená",N317,0)</f>
        <v>0</v>
      </c>
      <c r="BI317" s="103">
        <f>IF(U317="nulová",N317,0)</f>
        <v>0</v>
      </c>
      <c r="BJ317" s="20" t="s">
        <v>24</v>
      </c>
      <c r="BK317" s="103">
        <f>ROUND(L317*K317,2)</f>
        <v>0</v>
      </c>
      <c r="BL317" s="20" t="s">
        <v>166</v>
      </c>
      <c r="BM317" s="20" t="s">
        <v>493</v>
      </c>
    </row>
    <row r="318" spans="2:65" s="1" customFormat="1" ht="44.25" customHeight="1">
      <c r="B318" s="129"/>
      <c r="C318" s="158" t="s">
        <v>494</v>
      </c>
      <c r="D318" s="158" t="s">
        <v>162</v>
      </c>
      <c r="E318" s="159" t="s">
        <v>495</v>
      </c>
      <c r="F318" s="277" t="s">
        <v>496</v>
      </c>
      <c r="G318" s="277"/>
      <c r="H318" s="277"/>
      <c r="I318" s="277"/>
      <c r="J318" s="160" t="s">
        <v>233</v>
      </c>
      <c r="K318" s="161">
        <v>10.32</v>
      </c>
      <c r="L318" s="278">
        <v>0</v>
      </c>
      <c r="M318" s="278"/>
      <c r="N318" s="279">
        <f>ROUND(L318*K318,2)</f>
        <v>0</v>
      </c>
      <c r="O318" s="279"/>
      <c r="P318" s="279"/>
      <c r="Q318" s="279"/>
      <c r="R318" s="132"/>
      <c r="T318" s="162" t="s">
        <v>5</v>
      </c>
      <c r="U318" s="46" t="s">
        <v>47</v>
      </c>
      <c r="V318" s="38"/>
      <c r="W318" s="163">
        <f>V318*K318</f>
        <v>0</v>
      </c>
      <c r="X318" s="163">
        <v>0.00168</v>
      </c>
      <c r="Y318" s="163">
        <f>X318*K318</f>
        <v>0.0173376</v>
      </c>
      <c r="Z318" s="163">
        <v>0</v>
      </c>
      <c r="AA318" s="164">
        <f>Z318*K318</f>
        <v>0</v>
      </c>
      <c r="AR318" s="20" t="s">
        <v>166</v>
      </c>
      <c r="AT318" s="20" t="s">
        <v>162</v>
      </c>
      <c r="AU318" s="20" t="s">
        <v>102</v>
      </c>
      <c r="AY318" s="20" t="s">
        <v>161</v>
      </c>
      <c r="BE318" s="103">
        <f>IF(U318="základní",N318,0)</f>
        <v>0</v>
      </c>
      <c r="BF318" s="103">
        <f>IF(U318="snížená",N318,0)</f>
        <v>0</v>
      </c>
      <c r="BG318" s="103">
        <f>IF(U318="zákl. přenesená",N318,0)</f>
        <v>0</v>
      </c>
      <c r="BH318" s="103">
        <f>IF(U318="sníž. přenesená",N318,0)</f>
        <v>0</v>
      </c>
      <c r="BI318" s="103">
        <f>IF(U318="nulová",N318,0)</f>
        <v>0</v>
      </c>
      <c r="BJ318" s="20" t="s">
        <v>24</v>
      </c>
      <c r="BK318" s="103">
        <f>ROUND(L318*K318,2)</f>
        <v>0</v>
      </c>
      <c r="BL318" s="20" t="s">
        <v>166</v>
      </c>
      <c r="BM318" s="20" t="s">
        <v>497</v>
      </c>
    </row>
    <row r="319" spans="2:65" s="1" customFormat="1" ht="31.5" customHeight="1">
      <c r="B319" s="129"/>
      <c r="C319" s="158" t="s">
        <v>498</v>
      </c>
      <c r="D319" s="158" t="s">
        <v>162</v>
      </c>
      <c r="E319" s="159" t="s">
        <v>499</v>
      </c>
      <c r="F319" s="277" t="s">
        <v>500</v>
      </c>
      <c r="G319" s="277"/>
      <c r="H319" s="277"/>
      <c r="I319" s="277"/>
      <c r="J319" s="160" t="s">
        <v>233</v>
      </c>
      <c r="K319" s="161">
        <v>888.398</v>
      </c>
      <c r="L319" s="278">
        <v>0</v>
      </c>
      <c r="M319" s="278"/>
      <c r="N319" s="279">
        <f>ROUND(L319*K319,2)</f>
        <v>0</v>
      </c>
      <c r="O319" s="279"/>
      <c r="P319" s="279"/>
      <c r="Q319" s="279"/>
      <c r="R319" s="132"/>
      <c r="T319" s="162" t="s">
        <v>5</v>
      </c>
      <c r="U319" s="46" t="s">
        <v>47</v>
      </c>
      <c r="V319" s="38"/>
      <c r="W319" s="163">
        <f>V319*K319</f>
        <v>0</v>
      </c>
      <c r="X319" s="163">
        <v>0.00026</v>
      </c>
      <c r="Y319" s="163">
        <f>X319*K319</f>
        <v>0.23098348</v>
      </c>
      <c r="Z319" s="163">
        <v>0</v>
      </c>
      <c r="AA319" s="164">
        <f>Z319*K319</f>
        <v>0</v>
      </c>
      <c r="AR319" s="20" t="s">
        <v>166</v>
      </c>
      <c r="AT319" s="20" t="s">
        <v>162</v>
      </c>
      <c r="AU319" s="20" t="s">
        <v>102</v>
      </c>
      <c r="AY319" s="20" t="s">
        <v>161</v>
      </c>
      <c r="BE319" s="103">
        <f>IF(U319="základní",N319,0)</f>
        <v>0</v>
      </c>
      <c r="BF319" s="103">
        <f>IF(U319="snížená",N319,0)</f>
        <v>0</v>
      </c>
      <c r="BG319" s="103">
        <f>IF(U319="zákl. přenesená",N319,0)</f>
        <v>0</v>
      </c>
      <c r="BH319" s="103">
        <f>IF(U319="sníž. přenesená",N319,0)</f>
        <v>0</v>
      </c>
      <c r="BI319" s="103">
        <f>IF(U319="nulová",N319,0)</f>
        <v>0</v>
      </c>
      <c r="BJ319" s="20" t="s">
        <v>24</v>
      </c>
      <c r="BK319" s="103">
        <f>ROUND(L319*K319,2)</f>
        <v>0</v>
      </c>
      <c r="BL319" s="20" t="s">
        <v>166</v>
      </c>
      <c r="BM319" s="20" t="s">
        <v>501</v>
      </c>
    </row>
    <row r="320" spans="2:51" s="10" customFormat="1" ht="31.5" customHeight="1">
      <c r="B320" s="165"/>
      <c r="C320" s="166"/>
      <c r="D320" s="166"/>
      <c r="E320" s="167" t="s">
        <v>5</v>
      </c>
      <c r="F320" s="280" t="s">
        <v>502</v>
      </c>
      <c r="G320" s="281"/>
      <c r="H320" s="281"/>
      <c r="I320" s="281"/>
      <c r="J320" s="166"/>
      <c r="K320" s="168">
        <v>449.46</v>
      </c>
      <c r="L320" s="166"/>
      <c r="M320" s="166"/>
      <c r="N320" s="166"/>
      <c r="O320" s="166"/>
      <c r="P320" s="166"/>
      <c r="Q320" s="166"/>
      <c r="R320" s="169"/>
      <c r="T320" s="170"/>
      <c r="U320" s="166"/>
      <c r="V320" s="166"/>
      <c r="W320" s="166"/>
      <c r="X320" s="166"/>
      <c r="Y320" s="166"/>
      <c r="Z320" s="166"/>
      <c r="AA320" s="171"/>
      <c r="AT320" s="172" t="s">
        <v>169</v>
      </c>
      <c r="AU320" s="172" t="s">
        <v>102</v>
      </c>
      <c r="AV320" s="10" t="s">
        <v>102</v>
      </c>
      <c r="AW320" s="10" t="s">
        <v>39</v>
      </c>
      <c r="AX320" s="10" t="s">
        <v>82</v>
      </c>
      <c r="AY320" s="172" t="s">
        <v>161</v>
      </c>
    </row>
    <row r="321" spans="2:51" s="10" customFormat="1" ht="22.5" customHeight="1">
      <c r="B321" s="165"/>
      <c r="C321" s="166"/>
      <c r="D321" s="166"/>
      <c r="E321" s="167" t="s">
        <v>5</v>
      </c>
      <c r="F321" s="282" t="s">
        <v>503</v>
      </c>
      <c r="G321" s="283"/>
      <c r="H321" s="283"/>
      <c r="I321" s="283"/>
      <c r="J321" s="166"/>
      <c r="K321" s="168">
        <v>284.79</v>
      </c>
      <c r="L321" s="166"/>
      <c r="M321" s="166"/>
      <c r="N321" s="166"/>
      <c r="O321" s="166"/>
      <c r="P321" s="166"/>
      <c r="Q321" s="166"/>
      <c r="R321" s="169"/>
      <c r="T321" s="170"/>
      <c r="U321" s="166"/>
      <c r="V321" s="166"/>
      <c r="W321" s="166"/>
      <c r="X321" s="166"/>
      <c r="Y321" s="166"/>
      <c r="Z321" s="166"/>
      <c r="AA321" s="171"/>
      <c r="AT321" s="172" t="s">
        <v>169</v>
      </c>
      <c r="AU321" s="172" t="s">
        <v>102</v>
      </c>
      <c r="AV321" s="10" t="s">
        <v>102</v>
      </c>
      <c r="AW321" s="10" t="s">
        <v>39</v>
      </c>
      <c r="AX321" s="10" t="s">
        <v>82</v>
      </c>
      <c r="AY321" s="172" t="s">
        <v>161</v>
      </c>
    </row>
    <row r="322" spans="2:51" s="10" customFormat="1" ht="22.5" customHeight="1">
      <c r="B322" s="165"/>
      <c r="C322" s="166"/>
      <c r="D322" s="166"/>
      <c r="E322" s="167" t="s">
        <v>5</v>
      </c>
      <c r="F322" s="282" t="s">
        <v>504</v>
      </c>
      <c r="G322" s="283"/>
      <c r="H322" s="283"/>
      <c r="I322" s="283"/>
      <c r="J322" s="166"/>
      <c r="K322" s="168">
        <v>84.218</v>
      </c>
      <c r="L322" s="166"/>
      <c r="M322" s="166"/>
      <c r="N322" s="166"/>
      <c r="O322" s="166"/>
      <c r="P322" s="166"/>
      <c r="Q322" s="166"/>
      <c r="R322" s="169"/>
      <c r="T322" s="170"/>
      <c r="U322" s="166"/>
      <c r="V322" s="166"/>
      <c r="W322" s="166"/>
      <c r="X322" s="166"/>
      <c r="Y322" s="166"/>
      <c r="Z322" s="166"/>
      <c r="AA322" s="171"/>
      <c r="AT322" s="172" t="s">
        <v>169</v>
      </c>
      <c r="AU322" s="172" t="s">
        <v>102</v>
      </c>
      <c r="AV322" s="10" t="s">
        <v>102</v>
      </c>
      <c r="AW322" s="10" t="s">
        <v>39</v>
      </c>
      <c r="AX322" s="10" t="s">
        <v>82</v>
      </c>
      <c r="AY322" s="172" t="s">
        <v>161</v>
      </c>
    </row>
    <row r="323" spans="2:51" s="12" customFormat="1" ht="22.5" customHeight="1">
      <c r="B323" s="185"/>
      <c r="C323" s="186"/>
      <c r="D323" s="186"/>
      <c r="E323" s="187" t="s">
        <v>5</v>
      </c>
      <c r="F323" s="289" t="s">
        <v>301</v>
      </c>
      <c r="G323" s="290"/>
      <c r="H323" s="290"/>
      <c r="I323" s="290"/>
      <c r="J323" s="186"/>
      <c r="K323" s="188">
        <v>818.468</v>
      </c>
      <c r="L323" s="186"/>
      <c r="M323" s="186"/>
      <c r="N323" s="186"/>
      <c r="O323" s="186"/>
      <c r="P323" s="186"/>
      <c r="Q323" s="186"/>
      <c r="R323" s="189"/>
      <c r="T323" s="190"/>
      <c r="U323" s="186"/>
      <c r="V323" s="186"/>
      <c r="W323" s="186"/>
      <c r="X323" s="186"/>
      <c r="Y323" s="186"/>
      <c r="Z323" s="186"/>
      <c r="AA323" s="191"/>
      <c r="AT323" s="192" t="s">
        <v>169</v>
      </c>
      <c r="AU323" s="192" t="s">
        <v>102</v>
      </c>
      <c r="AV323" s="12" t="s">
        <v>175</v>
      </c>
      <c r="AW323" s="12" t="s">
        <v>39</v>
      </c>
      <c r="AX323" s="12" t="s">
        <v>82</v>
      </c>
      <c r="AY323" s="192" t="s">
        <v>161</v>
      </c>
    </row>
    <row r="324" spans="2:51" s="10" customFormat="1" ht="22.5" customHeight="1">
      <c r="B324" s="165"/>
      <c r="C324" s="166"/>
      <c r="D324" s="166"/>
      <c r="E324" s="167" t="s">
        <v>5</v>
      </c>
      <c r="F324" s="282" t="s">
        <v>505</v>
      </c>
      <c r="G324" s="283"/>
      <c r="H324" s="283"/>
      <c r="I324" s="283"/>
      <c r="J324" s="166"/>
      <c r="K324" s="168">
        <v>-10.55</v>
      </c>
      <c r="L324" s="166"/>
      <c r="M324" s="166"/>
      <c r="N324" s="166"/>
      <c r="O324" s="166"/>
      <c r="P324" s="166"/>
      <c r="Q324" s="166"/>
      <c r="R324" s="169"/>
      <c r="T324" s="170"/>
      <c r="U324" s="166"/>
      <c r="V324" s="166"/>
      <c r="W324" s="166"/>
      <c r="X324" s="166"/>
      <c r="Y324" s="166"/>
      <c r="Z324" s="166"/>
      <c r="AA324" s="171"/>
      <c r="AT324" s="172" t="s">
        <v>169</v>
      </c>
      <c r="AU324" s="172" t="s">
        <v>102</v>
      </c>
      <c r="AV324" s="10" t="s">
        <v>102</v>
      </c>
      <c r="AW324" s="10" t="s">
        <v>39</v>
      </c>
      <c r="AX324" s="10" t="s">
        <v>82</v>
      </c>
      <c r="AY324" s="172" t="s">
        <v>161</v>
      </c>
    </row>
    <row r="325" spans="2:51" s="10" customFormat="1" ht="22.5" customHeight="1">
      <c r="B325" s="165"/>
      <c r="C325" s="166"/>
      <c r="D325" s="166"/>
      <c r="E325" s="167" t="s">
        <v>5</v>
      </c>
      <c r="F325" s="282" t="s">
        <v>506</v>
      </c>
      <c r="G325" s="283"/>
      <c r="H325" s="283"/>
      <c r="I325" s="283"/>
      <c r="J325" s="166"/>
      <c r="K325" s="168">
        <v>-56.34</v>
      </c>
      <c r="L325" s="166"/>
      <c r="M325" s="166"/>
      <c r="N325" s="166"/>
      <c r="O325" s="166"/>
      <c r="P325" s="166"/>
      <c r="Q325" s="166"/>
      <c r="R325" s="169"/>
      <c r="T325" s="170"/>
      <c r="U325" s="166"/>
      <c r="V325" s="166"/>
      <c r="W325" s="166"/>
      <c r="X325" s="166"/>
      <c r="Y325" s="166"/>
      <c r="Z325" s="166"/>
      <c r="AA325" s="171"/>
      <c r="AT325" s="172" t="s">
        <v>169</v>
      </c>
      <c r="AU325" s="172" t="s">
        <v>102</v>
      </c>
      <c r="AV325" s="10" t="s">
        <v>102</v>
      </c>
      <c r="AW325" s="10" t="s">
        <v>39</v>
      </c>
      <c r="AX325" s="10" t="s">
        <v>82</v>
      </c>
      <c r="AY325" s="172" t="s">
        <v>161</v>
      </c>
    </row>
    <row r="326" spans="2:51" s="10" customFormat="1" ht="22.5" customHeight="1">
      <c r="B326" s="165"/>
      <c r="C326" s="166"/>
      <c r="D326" s="166"/>
      <c r="E326" s="167" t="s">
        <v>5</v>
      </c>
      <c r="F326" s="282" t="s">
        <v>507</v>
      </c>
      <c r="G326" s="283"/>
      <c r="H326" s="283"/>
      <c r="I326" s="283"/>
      <c r="J326" s="166"/>
      <c r="K326" s="168">
        <v>6.96</v>
      </c>
      <c r="L326" s="166"/>
      <c r="M326" s="166"/>
      <c r="N326" s="166"/>
      <c r="O326" s="166"/>
      <c r="P326" s="166"/>
      <c r="Q326" s="166"/>
      <c r="R326" s="169"/>
      <c r="T326" s="170"/>
      <c r="U326" s="166"/>
      <c r="V326" s="166"/>
      <c r="W326" s="166"/>
      <c r="X326" s="166"/>
      <c r="Y326" s="166"/>
      <c r="Z326" s="166"/>
      <c r="AA326" s="171"/>
      <c r="AT326" s="172" t="s">
        <v>169</v>
      </c>
      <c r="AU326" s="172" t="s">
        <v>102</v>
      </c>
      <c r="AV326" s="10" t="s">
        <v>102</v>
      </c>
      <c r="AW326" s="10" t="s">
        <v>39</v>
      </c>
      <c r="AX326" s="10" t="s">
        <v>82</v>
      </c>
      <c r="AY326" s="172" t="s">
        <v>161</v>
      </c>
    </row>
    <row r="327" spans="2:51" s="12" customFormat="1" ht="22.5" customHeight="1">
      <c r="B327" s="185"/>
      <c r="C327" s="186"/>
      <c r="D327" s="186"/>
      <c r="E327" s="187" t="s">
        <v>5</v>
      </c>
      <c r="F327" s="289" t="s">
        <v>301</v>
      </c>
      <c r="G327" s="290"/>
      <c r="H327" s="290"/>
      <c r="I327" s="290"/>
      <c r="J327" s="186"/>
      <c r="K327" s="188">
        <v>-59.93</v>
      </c>
      <c r="L327" s="186"/>
      <c r="M327" s="186"/>
      <c r="N327" s="186"/>
      <c r="O327" s="186"/>
      <c r="P327" s="186"/>
      <c r="Q327" s="186"/>
      <c r="R327" s="189"/>
      <c r="T327" s="190"/>
      <c r="U327" s="186"/>
      <c r="V327" s="186"/>
      <c r="W327" s="186"/>
      <c r="X327" s="186"/>
      <c r="Y327" s="186"/>
      <c r="Z327" s="186"/>
      <c r="AA327" s="191"/>
      <c r="AT327" s="192" t="s">
        <v>169</v>
      </c>
      <c r="AU327" s="192" t="s">
        <v>102</v>
      </c>
      <c r="AV327" s="12" t="s">
        <v>175</v>
      </c>
      <c r="AW327" s="12" t="s">
        <v>39</v>
      </c>
      <c r="AX327" s="12" t="s">
        <v>82</v>
      </c>
      <c r="AY327" s="192" t="s">
        <v>161</v>
      </c>
    </row>
    <row r="328" spans="2:51" s="10" customFormat="1" ht="22.5" customHeight="1">
      <c r="B328" s="165"/>
      <c r="C328" s="166"/>
      <c r="D328" s="166"/>
      <c r="E328" s="167" t="s">
        <v>5</v>
      </c>
      <c r="F328" s="282" t="s">
        <v>508</v>
      </c>
      <c r="G328" s="283"/>
      <c r="H328" s="283"/>
      <c r="I328" s="283"/>
      <c r="J328" s="166"/>
      <c r="K328" s="168">
        <v>12.1</v>
      </c>
      <c r="L328" s="166"/>
      <c r="M328" s="166"/>
      <c r="N328" s="166"/>
      <c r="O328" s="166"/>
      <c r="P328" s="166"/>
      <c r="Q328" s="166"/>
      <c r="R328" s="169"/>
      <c r="T328" s="170"/>
      <c r="U328" s="166"/>
      <c r="V328" s="166"/>
      <c r="W328" s="166"/>
      <c r="X328" s="166"/>
      <c r="Y328" s="166"/>
      <c r="Z328" s="166"/>
      <c r="AA328" s="171"/>
      <c r="AT328" s="172" t="s">
        <v>169</v>
      </c>
      <c r="AU328" s="172" t="s">
        <v>102</v>
      </c>
      <c r="AV328" s="10" t="s">
        <v>102</v>
      </c>
      <c r="AW328" s="10" t="s">
        <v>39</v>
      </c>
      <c r="AX328" s="10" t="s">
        <v>82</v>
      </c>
      <c r="AY328" s="172" t="s">
        <v>161</v>
      </c>
    </row>
    <row r="329" spans="2:51" s="10" customFormat="1" ht="44.25" customHeight="1">
      <c r="B329" s="165"/>
      <c r="C329" s="166"/>
      <c r="D329" s="166"/>
      <c r="E329" s="167" t="s">
        <v>5</v>
      </c>
      <c r="F329" s="282" t="s">
        <v>509</v>
      </c>
      <c r="G329" s="283"/>
      <c r="H329" s="283"/>
      <c r="I329" s="283"/>
      <c r="J329" s="166"/>
      <c r="K329" s="168">
        <v>27.06</v>
      </c>
      <c r="L329" s="166"/>
      <c r="M329" s="166"/>
      <c r="N329" s="166"/>
      <c r="O329" s="166"/>
      <c r="P329" s="166"/>
      <c r="Q329" s="166"/>
      <c r="R329" s="169"/>
      <c r="T329" s="170"/>
      <c r="U329" s="166"/>
      <c r="V329" s="166"/>
      <c r="W329" s="166"/>
      <c r="X329" s="166"/>
      <c r="Y329" s="166"/>
      <c r="Z329" s="166"/>
      <c r="AA329" s="171"/>
      <c r="AT329" s="172" t="s">
        <v>169</v>
      </c>
      <c r="AU329" s="172" t="s">
        <v>102</v>
      </c>
      <c r="AV329" s="10" t="s">
        <v>102</v>
      </c>
      <c r="AW329" s="10" t="s">
        <v>39</v>
      </c>
      <c r="AX329" s="10" t="s">
        <v>82</v>
      </c>
      <c r="AY329" s="172" t="s">
        <v>161</v>
      </c>
    </row>
    <row r="330" spans="2:51" s="10" customFormat="1" ht="22.5" customHeight="1">
      <c r="B330" s="165"/>
      <c r="C330" s="166"/>
      <c r="D330" s="166"/>
      <c r="E330" s="167" t="s">
        <v>5</v>
      </c>
      <c r="F330" s="282" t="s">
        <v>510</v>
      </c>
      <c r="G330" s="283"/>
      <c r="H330" s="283"/>
      <c r="I330" s="283"/>
      <c r="J330" s="166"/>
      <c r="K330" s="168">
        <v>23.76</v>
      </c>
      <c r="L330" s="166"/>
      <c r="M330" s="166"/>
      <c r="N330" s="166"/>
      <c r="O330" s="166"/>
      <c r="P330" s="166"/>
      <c r="Q330" s="166"/>
      <c r="R330" s="169"/>
      <c r="T330" s="170"/>
      <c r="U330" s="166"/>
      <c r="V330" s="166"/>
      <c r="W330" s="166"/>
      <c r="X330" s="166"/>
      <c r="Y330" s="166"/>
      <c r="Z330" s="166"/>
      <c r="AA330" s="171"/>
      <c r="AT330" s="172" t="s">
        <v>169</v>
      </c>
      <c r="AU330" s="172" t="s">
        <v>102</v>
      </c>
      <c r="AV330" s="10" t="s">
        <v>102</v>
      </c>
      <c r="AW330" s="10" t="s">
        <v>39</v>
      </c>
      <c r="AX330" s="10" t="s">
        <v>82</v>
      </c>
      <c r="AY330" s="172" t="s">
        <v>161</v>
      </c>
    </row>
    <row r="331" spans="2:51" s="10" customFormat="1" ht="22.5" customHeight="1">
      <c r="B331" s="165"/>
      <c r="C331" s="166"/>
      <c r="D331" s="166"/>
      <c r="E331" s="167" t="s">
        <v>5</v>
      </c>
      <c r="F331" s="282" t="s">
        <v>511</v>
      </c>
      <c r="G331" s="283"/>
      <c r="H331" s="283"/>
      <c r="I331" s="283"/>
      <c r="J331" s="166"/>
      <c r="K331" s="168">
        <v>78.54</v>
      </c>
      <c r="L331" s="166"/>
      <c r="M331" s="166"/>
      <c r="N331" s="166"/>
      <c r="O331" s="166"/>
      <c r="P331" s="166"/>
      <c r="Q331" s="166"/>
      <c r="R331" s="169"/>
      <c r="T331" s="170"/>
      <c r="U331" s="166"/>
      <c r="V331" s="166"/>
      <c r="W331" s="166"/>
      <c r="X331" s="166"/>
      <c r="Y331" s="166"/>
      <c r="Z331" s="166"/>
      <c r="AA331" s="171"/>
      <c r="AT331" s="172" t="s">
        <v>169</v>
      </c>
      <c r="AU331" s="172" t="s">
        <v>102</v>
      </c>
      <c r="AV331" s="10" t="s">
        <v>102</v>
      </c>
      <c r="AW331" s="10" t="s">
        <v>39</v>
      </c>
      <c r="AX331" s="10" t="s">
        <v>82</v>
      </c>
      <c r="AY331" s="172" t="s">
        <v>161</v>
      </c>
    </row>
    <row r="332" spans="2:51" s="12" customFormat="1" ht="22.5" customHeight="1">
      <c r="B332" s="185"/>
      <c r="C332" s="186"/>
      <c r="D332" s="186"/>
      <c r="E332" s="187" t="s">
        <v>5</v>
      </c>
      <c r="F332" s="289" t="s">
        <v>301</v>
      </c>
      <c r="G332" s="290"/>
      <c r="H332" s="290"/>
      <c r="I332" s="290"/>
      <c r="J332" s="186"/>
      <c r="K332" s="188">
        <v>141.46</v>
      </c>
      <c r="L332" s="186"/>
      <c r="M332" s="186"/>
      <c r="N332" s="186"/>
      <c r="O332" s="186"/>
      <c r="P332" s="186"/>
      <c r="Q332" s="186"/>
      <c r="R332" s="189"/>
      <c r="T332" s="190"/>
      <c r="U332" s="186"/>
      <c r="V332" s="186"/>
      <c r="W332" s="186"/>
      <c r="X332" s="186"/>
      <c r="Y332" s="186"/>
      <c r="Z332" s="186"/>
      <c r="AA332" s="191"/>
      <c r="AT332" s="192" t="s">
        <v>169</v>
      </c>
      <c r="AU332" s="192" t="s">
        <v>102</v>
      </c>
      <c r="AV332" s="12" t="s">
        <v>175</v>
      </c>
      <c r="AW332" s="12" t="s">
        <v>39</v>
      </c>
      <c r="AX332" s="12" t="s">
        <v>82</v>
      </c>
      <c r="AY332" s="192" t="s">
        <v>161</v>
      </c>
    </row>
    <row r="333" spans="2:51" s="10" customFormat="1" ht="22.5" customHeight="1">
      <c r="B333" s="165"/>
      <c r="C333" s="166"/>
      <c r="D333" s="166"/>
      <c r="E333" s="167" t="s">
        <v>5</v>
      </c>
      <c r="F333" s="282" t="s">
        <v>512</v>
      </c>
      <c r="G333" s="283"/>
      <c r="H333" s="283"/>
      <c r="I333" s="283"/>
      <c r="J333" s="166"/>
      <c r="K333" s="168">
        <v>-11.6</v>
      </c>
      <c r="L333" s="166"/>
      <c r="M333" s="166"/>
      <c r="N333" s="166"/>
      <c r="O333" s="166"/>
      <c r="P333" s="166"/>
      <c r="Q333" s="166"/>
      <c r="R333" s="169"/>
      <c r="T333" s="170"/>
      <c r="U333" s="166"/>
      <c r="V333" s="166"/>
      <c r="W333" s="166"/>
      <c r="X333" s="166"/>
      <c r="Y333" s="166"/>
      <c r="Z333" s="166"/>
      <c r="AA333" s="171"/>
      <c r="AT333" s="172" t="s">
        <v>169</v>
      </c>
      <c r="AU333" s="172" t="s">
        <v>102</v>
      </c>
      <c r="AV333" s="10" t="s">
        <v>102</v>
      </c>
      <c r="AW333" s="10" t="s">
        <v>39</v>
      </c>
      <c r="AX333" s="10" t="s">
        <v>82</v>
      </c>
      <c r="AY333" s="172" t="s">
        <v>161</v>
      </c>
    </row>
    <row r="334" spans="2:51" s="12" customFormat="1" ht="22.5" customHeight="1">
      <c r="B334" s="185"/>
      <c r="C334" s="186"/>
      <c r="D334" s="186"/>
      <c r="E334" s="187" t="s">
        <v>5</v>
      </c>
      <c r="F334" s="289" t="s">
        <v>301</v>
      </c>
      <c r="G334" s="290"/>
      <c r="H334" s="290"/>
      <c r="I334" s="290"/>
      <c r="J334" s="186"/>
      <c r="K334" s="188">
        <v>-11.6</v>
      </c>
      <c r="L334" s="186"/>
      <c r="M334" s="186"/>
      <c r="N334" s="186"/>
      <c r="O334" s="186"/>
      <c r="P334" s="186"/>
      <c r="Q334" s="186"/>
      <c r="R334" s="189"/>
      <c r="T334" s="190"/>
      <c r="U334" s="186"/>
      <c r="V334" s="186"/>
      <c r="W334" s="186"/>
      <c r="X334" s="186"/>
      <c r="Y334" s="186"/>
      <c r="Z334" s="186"/>
      <c r="AA334" s="191"/>
      <c r="AT334" s="192" t="s">
        <v>169</v>
      </c>
      <c r="AU334" s="192" t="s">
        <v>102</v>
      </c>
      <c r="AV334" s="12" t="s">
        <v>175</v>
      </c>
      <c r="AW334" s="12" t="s">
        <v>39</v>
      </c>
      <c r="AX334" s="12" t="s">
        <v>82</v>
      </c>
      <c r="AY334" s="192" t="s">
        <v>161</v>
      </c>
    </row>
    <row r="335" spans="2:51" s="11" customFormat="1" ht="22.5" customHeight="1">
      <c r="B335" s="173"/>
      <c r="C335" s="174"/>
      <c r="D335" s="174"/>
      <c r="E335" s="175" t="s">
        <v>5</v>
      </c>
      <c r="F335" s="284" t="s">
        <v>171</v>
      </c>
      <c r="G335" s="285"/>
      <c r="H335" s="285"/>
      <c r="I335" s="285"/>
      <c r="J335" s="174"/>
      <c r="K335" s="176">
        <v>888.398</v>
      </c>
      <c r="L335" s="174"/>
      <c r="M335" s="174"/>
      <c r="N335" s="174"/>
      <c r="O335" s="174"/>
      <c r="P335" s="174"/>
      <c r="Q335" s="174"/>
      <c r="R335" s="177"/>
      <c r="T335" s="178"/>
      <c r="U335" s="174"/>
      <c r="V335" s="174"/>
      <c r="W335" s="174"/>
      <c r="X335" s="174"/>
      <c r="Y335" s="174"/>
      <c r="Z335" s="174"/>
      <c r="AA335" s="179"/>
      <c r="AT335" s="180" t="s">
        <v>169</v>
      </c>
      <c r="AU335" s="180" t="s">
        <v>102</v>
      </c>
      <c r="AV335" s="11" t="s">
        <v>166</v>
      </c>
      <c r="AW335" s="11" t="s">
        <v>39</v>
      </c>
      <c r="AX335" s="11" t="s">
        <v>24</v>
      </c>
      <c r="AY335" s="180" t="s">
        <v>161</v>
      </c>
    </row>
    <row r="336" spans="2:65" s="1" customFormat="1" ht="31.5" customHeight="1">
      <c r="B336" s="129"/>
      <c r="C336" s="158" t="s">
        <v>513</v>
      </c>
      <c r="D336" s="158" t="s">
        <v>162</v>
      </c>
      <c r="E336" s="159" t="s">
        <v>514</v>
      </c>
      <c r="F336" s="277" t="s">
        <v>515</v>
      </c>
      <c r="G336" s="277"/>
      <c r="H336" s="277"/>
      <c r="I336" s="277"/>
      <c r="J336" s="160" t="s">
        <v>233</v>
      </c>
      <c r="K336" s="161">
        <v>888.398</v>
      </c>
      <c r="L336" s="278">
        <v>0</v>
      </c>
      <c r="M336" s="278"/>
      <c r="N336" s="279">
        <f>ROUND(L336*K336,2)</f>
        <v>0</v>
      </c>
      <c r="O336" s="279"/>
      <c r="P336" s="279"/>
      <c r="Q336" s="279"/>
      <c r="R336" s="132"/>
      <c r="T336" s="162" t="s">
        <v>5</v>
      </c>
      <c r="U336" s="46" t="s">
        <v>47</v>
      </c>
      <c r="V336" s="38"/>
      <c r="W336" s="163">
        <f>V336*K336</f>
        <v>0</v>
      </c>
      <c r="X336" s="163">
        <v>0.01838</v>
      </c>
      <c r="Y336" s="163">
        <f>X336*K336</f>
        <v>16.32875524</v>
      </c>
      <c r="Z336" s="163">
        <v>0</v>
      </c>
      <c r="AA336" s="164">
        <f>Z336*K336</f>
        <v>0</v>
      </c>
      <c r="AR336" s="20" t="s">
        <v>166</v>
      </c>
      <c r="AT336" s="20" t="s">
        <v>162</v>
      </c>
      <c r="AU336" s="20" t="s">
        <v>102</v>
      </c>
      <c r="AY336" s="20" t="s">
        <v>161</v>
      </c>
      <c r="BE336" s="103">
        <f>IF(U336="základní",N336,0)</f>
        <v>0</v>
      </c>
      <c r="BF336" s="103">
        <f>IF(U336="snížená",N336,0)</f>
        <v>0</v>
      </c>
      <c r="BG336" s="103">
        <f>IF(U336="zákl. přenesená",N336,0)</f>
        <v>0</v>
      </c>
      <c r="BH336" s="103">
        <f>IF(U336="sníž. přenesená",N336,0)</f>
        <v>0</v>
      </c>
      <c r="BI336" s="103">
        <f>IF(U336="nulová",N336,0)</f>
        <v>0</v>
      </c>
      <c r="BJ336" s="20" t="s">
        <v>24</v>
      </c>
      <c r="BK336" s="103">
        <f>ROUND(L336*K336,2)</f>
        <v>0</v>
      </c>
      <c r="BL336" s="20" t="s">
        <v>166</v>
      </c>
      <c r="BM336" s="20" t="s">
        <v>516</v>
      </c>
    </row>
    <row r="337" spans="2:65" s="1" customFormat="1" ht="31.5" customHeight="1">
      <c r="B337" s="129"/>
      <c r="C337" s="158" t="s">
        <v>517</v>
      </c>
      <c r="D337" s="158" t="s">
        <v>162</v>
      </c>
      <c r="E337" s="159" t="s">
        <v>518</v>
      </c>
      <c r="F337" s="277" t="s">
        <v>519</v>
      </c>
      <c r="G337" s="277"/>
      <c r="H337" s="277"/>
      <c r="I337" s="277"/>
      <c r="J337" s="160" t="s">
        <v>233</v>
      </c>
      <c r="K337" s="161">
        <v>102.268</v>
      </c>
      <c r="L337" s="278">
        <v>0</v>
      </c>
      <c r="M337" s="278"/>
      <c r="N337" s="279">
        <f>ROUND(L337*K337,2)</f>
        <v>0</v>
      </c>
      <c r="O337" s="279"/>
      <c r="P337" s="279"/>
      <c r="Q337" s="279"/>
      <c r="R337" s="132"/>
      <c r="T337" s="162" t="s">
        <v>5</v>
      </c>
      <c r="U337" s="46" t="s">
        <v>47</v>
      </c>
      <c r="V337" s="38"/>
      <c r="W337" s="163">
        <f>V337*K337</f>
        <v>0</v>
      </c>
      <c r="X337" s="163">
        <v>0.00024</v>
      </c>
      <c r="Y337" s="163">
        <f>X337*K337</f>
        <v>0.02454432</v>
      </c>
      <c r="Z337" s="163">
        <v>0</v>
      </c>
      <c r="AA337" s="164">
        <f>Z337*K337</f>
        <v>0</v>
      </c>
      <c r="AR337" s="20" t="s">
        <v>166</v>
      </c>
      <c r="AT337" s="20" t="s">
        <v>162</v>
      </c>
      <c r="AU337" s="20" t="s">
        <v>102</v>
      </c>
      <c r="AY337" s="20" t="s">
        <v>161</v>
      </c>
      <c r="BE337" s="103">
        <f>IF(U337="základní",N337,0)</f>
        <v>0</v>
      </c>
      <c r="BF337" s="103">
        <f>IF(U337="snížená",N337,0)</f>
        <v>0</v>
      </c>
      <c r="BG337" s="103">
        <f>IF(U337="zákl. přenesená",N337,0)</f>
        <v>0</v>
      </c>
      <c r="BH337" s="103">
        <f>IF(U337="sníž. přenesená",N337,0)</f>
        <v>0</v>
      </c>
      <c r="BI337" s="103">
        <f>IF(U337="nulová",N337,0)</f>
        <v>0</v>
      </c>
      <c r="BJ337" s="20" t="s">
        <v>24</v>
      </c>
      <c r="BK337" s="103">
        <f>ROUND(L337*K337,2)</f>
        <v>0</v>
      </c>
      <c r="BL337" s="20" t="s">
        <v>166</v>
      </c>
      <c r="BM337" s="20" t="s">
        <v>520</v>
      </c>
    </row>
    <row r="338" spans="2:51" s="10" customFormat="1" ht="22.5" customHeight="1">
      <c r="B338" s="165"/>
      <c r="C338" s="166"/>
      <c r="D338" s="166"/>
      <c r="E338" s="167" t="s">
        <v>5</v>
      </c>
      <c r="F338" s="280" t="s">
        <v>521</v>
      </c>
      <c r="G338" s="281"/>
      <c r="H338" s="281"/>
      <c r="I338" s="281"/>
      <c r="J338" s="166"/>
      <c r="K338" s="168">
        <v>10.55</v>
      </c>
      <c r="L338" s="166"/>
      <c r="M338" s="166"/>
      <c r="N338" s="166"/>
      <c r="O338" s="166"/>
      <c r="P338" s="166"/>
      <c r="Q338" s="166"/>
      <c r="R338" s="169"/>
      <c r="T338" s="170"/>
      <c r="U338" s="166"/>
      <c r="V338" s="166"/>
      <c r="W338" s="166"/>
      <c r="X338" s="166"/>
      <c r="Y338" s="166"/>
      <c r="Z338" s="166"/>
      <c r="AA338" s="171"/>
      <c r="AT338" s="172" t="s">
        <v>169</v>
      </c>
      <c r="AU338" s="172" t="s">
        <v>102</v>
      </c>
      <c r="AV338" s="10" t="s">
        <v>102</v>
      </c>
      <c r="AW338" s="10" t="s">
        <v>39</v>
      </c>
      <c r="AX338" s="10" t="s">
        <v>82</v>
      </c>
      <c r="AY338" s="172" t="s">
        <v>161</v>
      </c>
    </row>
    <row r="339" spans="2:51" s="10" customFormat="1" ht="31.5" customHeight="1">
      <c r="B339" s="165"/>
      <c r="C339" s="166"/>
      <c r="D339" s="166"/>
      <c r="E339" s="167" t="s">
        <v>5</v>
      </c>
      <c r="F339" s="282" t="s">
        <v>522</v>
      </c>
      <c r="G339" s="283"/>
      <c r="H339" s="283"/>
      <c r="I339" s="283"/>
      <c r="J339" s="166"/>
      <c r="K339" s="168">
        <v>91.718</v>
      </c>
      <c r="L339" s="166"/>
      <c r="M339" s="166"/>
      <c r="N339" s="166"/>
      <c r="O339" s="166"/>
      <c r="P339" s="166"/>
      <c r="Q339" s="166"/>
      <c r="R339" s="169"/>
      <c r="T339" s="170"/>
      <c r="U339" s="166"/>
      <c r="V339" s="166"/>
      <c r="W339" s="166"/>
      <c r="X339" s="166"/>
      <c r="Y339" s="166"/>
      <c r="Z339" s="166"/>
      <c r="AA339" s="171"/>
      <c r="AT339" s="172" t="s">
        <v>169</v>
      </c>
      <c r="AU339" s="172" t="s">
        <v>102</v>
      </c>
      <c r="AV339" s="10" t="s">
        <v>102</v>
      </c>
      <c r="AW339" s="10" t="s">
        <v>39</v>
      </c>
      <c r="AX339" s="10" t="s">
        <v>82</v>
      </c>
      <c r="AY339" s="172" t="s">
        <v>161</v>
      </c>
    </row>
    <row r="340" spans="2:51" s="11" customFormat="1" ht="22.5" customHeight="1">
      <c r="B340" s="173"/>
      <c r="C340" s="174"/>
      <c r="D340" s="174"/>
      <c r="E340" s="175" t="s">
        <v>5</v>
      </c>
      <c r="F340" s="284" t="s">
        <v>171</v>
      </c>
      <c r="G340" s="285"/>
      <c r="H340" s="285"/>
      <c r="I340" s="285"/>
      <c r="J340" s="174"/>
      <c r="K340" s="176">
        <v>102.268</v>
      </c>
      <c r="L340" s="174"/>
      <c r="M340" s="174"/>
      <c r="N340" s="174"/>
      <c r="O340" s="174"/>
      <c r="P340" s="174"/>
      <c r="Q340" s="174"/>
      <c r="R340" s="177"/>
      <c r="T340" s="178"/>
      <c r="U340" s="174"/>
      <c r="V340" s="174"/>
      <c r="W340" s="174"/>
      <c r="X340" s="174"/>
      <c r="Y340" s="174"/>
      <c r="Z340" s="174"/>
      <c r="AA340" s="179"/>
      <c r="AT340" s="180" t="s">
        <v>169</v>
      </c>
      <c r="AU340" s="180" t="s">
        <v>102</v>
      </c>
      <c r="AV340" s="11" t="s">
        <v>166</v>
      </c>
      <c r="AW340" s="11" t="s">
        <v>39</v>
      </c>
      <c r="AX340" s="11" t="s">
        <v>24</v>
      </c>
      <c r="AY340" s="180" t="s">
        <v>161</v>
      </c>
    </row>
    <row r="341" spans="2:65" s="1" customFormat="1" ht="31.5" customHeight="1">
      <c r="B341" s="129"/>
      <c r="C341" s="158" t="s">
        <v>523</v>
      </c>
      <c r="D341" s="158" t="s">
        <v>162</v>
      </c>
      <c r="E341" s="159" t="s">
        <v>524</v>
      </c>
      <c r="F341" s="277" t="s">
        <v>525</v>
      </c>
      <c r="G341" s="277"/>
      <c r="H341" s="277"/>
      <c r="I341" s="277"/>
      <c r="J341" s="160" t="s">
        <v>233</v>
      </c>
      <c r="K341" s="161">
        <v>2.49</v>
      </c>
      <c r="L341" s="278">
        <v>0</v>
      </c>
      <c r="M341" s="278"/>
      <c r="N341" s="279">
        <f>ROUND(L341*K341,2)</f>
        <v>0</v>
      </c>
      <c r="O341" s="279"/>
      <c r="P341" s="279"/>
      <c r="Q341" s="279"/>
      <c r="R341" s="132"/>
      <c r="T341" s="162" t="s">
        <v>5</v>
      </c>
      <c r="U341" s="46" t="s">
        <v>47</v>
      </c>
      <c r="V341" s="38"/>
      <c r="W341" s="163">
        <f>V341*K341</f>
        <v>0</v>
      </c>
      <c r="X341" s="163">
        <v>0.00828</v>
      </c>
      <c r="Y341" s="163">
        <f>X341*K341</f>
        <v>0.0206172</v>
      </c>
      <c r="Z341" s="163">
        <v>0</v>
      </c>
      <c r="AA341" s="164">
        <f>Z341*K341</f>
        <v>0</v>
      </c>
      <c r="AR341" s="20" t="s">
        <v>166</v>
      </c>
      <c r="AT341" s="20" t="s">
        <v>162</v>
      </c>
      <c r="AU341" s="20" t="s">
        <v>102</v>
      </c>
      <c r="AY341" s="20" t="s">
        <v>161</v>
      </c>
      <c r="BE341" s="103">
        <f>IF(U341="základní",N341,0)</f>
        <v>0</v>
      </c>
      <c r="BF341" s="103">
        <f>IF(U341="snížená",N341,0)</f>
        <v>0</v>
      </c>
      <c r="BG341" s="103">
        <f>IF(U341="zákl. přenesená",N341,0)</f>
        <v>0</v>
      </c>
      <c r="BH341" s="103">
        <f>IF(U341="sníž. přenesená",N341,0)</f>
        <v>0</v>
      </c>
      <c r="BI341" s="103">
        <f>IF(U341="nulová",N341,0)</f>
        <v>0</v>
      </c>
      <c r="BJ341" s="20" t="s">
        <v>24</v>
      </c>
      <c r="BK341" s="103">
        <f>ROUND(L341*K341,2)</f>
        <v>0</v>
      </c>
      <c r="BL341" s="20" t="s">
        <v>166</v>
      </c>
      <c r="BM341" s="20" t="s">
        <v>526</v>
      </c>
    </row>
    <row r="342" spans="2:51" s="10" customFormat="1" ht="22.5" customHeight="1">
      <c r="B342" s="165"/>
      <c r="C342" s="166"/>
      <c r="D342" s="166"/>
      <c r="E342" s="167" t="s">
        <v>5</v>
      </c>
      <c r="F342" s="280" t="s">
        <v>527</v>
      </c>
      <c r="G342" s="281"/>
      <c r="H342" s="281"/>
      <c r="I342" s="281"/>
      <c r="J342" s="166"/>
      <c r="K342" s="168">
        <v>2.49</v>
      </c>
      <c r="L342" s="166"/>
      <c r="M342" s="166"/>
      <c r="N342" s="166"/>
      <c r="O342" s="166"/>
      <c r="P342" s="166"/>
      <c r="Q342" s="166"/>
      <c r="R342" s="169"/>
      <c r="T342" s="170"/>
      <c r="U342" s="166"/>
      <c r="V342" s="166"/>
      <c r="W342" s="166"/>
      <c r="X342" s="166"/>
      <c r="Y342" s="166"/>
      <c r="Z342" s="166"/>
      <c r="AA342" s="171"/>
      <c r="AT342" s="172" t="s">
        <v>169</v>
      </c>
      <c r="AU342" s="172" t="s">
        <v>102</v>
      </c>
      <c r="AV342" s="10" t="s">
        <v>102</v>
      </c>
      <c r="AW342" s="10" t="s">
        <v>39</v>
      </c>
      <c r="AX342" s="10" t="s">
        <v>24</v>
      </c>
      <c r="AY342" s="172" t="s">
        <v>161</v>
      </c>
    </row>
    <row r="343" spans="2:65" s="1" customFormat="1" ht="31.5" customHeight="1">
      <c r="B343" s="129"/>
      <c r="C343" s="181" t="s">
        <v>528</v>
      </c>
      <c r="D343" s="181" t="s">
        <v>244</v>
      </c>
      <c r="E343" s="182" t="s">
        <v>529</v>
      </c>
      <c r="F343" s="286" t="s">
        <v>530</v>
      </c>
      <c r="G343" s="286"/>
      <c r="H343" s="286"/>
      <c r="I343" s="286"/>
      <c r="J343" s="183" t="s">
        <v>233</v>
      </c>
      <c r="K343" s="184">
        <v>2.54</v>
      </c>
      <c r="L343" s="287">
        <v>0</v>
      </c>
      <c r="M343" s="287"/>
      <c r="N343" s="288">
        <f>ROUND(L343*K343,2)</f>
        <v>0</v>
      </c>
      <c r="O343" s="279"/>
      <c r="P343" s="279"/>
      <c r="Q343" s="279"/>
      <c r="R343" s="132"/>
      <c r="T343" s="162" t="s">
        <v>5</v>
      </c>
      <c r="U343" s="46" t="s">
        <v>47</v>
      </c>
      <c r="V343" s="38"/>
      <c r="W343" s="163">
        <f>V343*K343</f>
        <v>0</v>
      </c>
      <c r="X343" s="163">
        <v>0.00085</v>
      </c>
      <c r="Y343" s="163">
        <f>X343*K343</f>
        <v>0.002159</v>
      </c>
      <c r="Z343" s="163">
        <v>0</v>
      </c>
      <c r="AA343" s="164">
        <f>Z343*K343</f>
        <v>0</v>
      </c>
      <c r="AR343" s="20" t="s">
        <v>202</v>
      </c>
      <c r="AT343" s="20" t="s">
        <v>244</v>
      </c>
      <c r="AU343" s="20" t="s">
        <v>102</v>
      </c>
      <c r="AY343" s="20" t="s">
        <v>161</v>
      </c>
      <c r="BE343" s="103">
        <f>IF(U343="základní",N343,0)</f>
        <v>0</v>
      </c>
      <c r="BF343" s="103">
        <f>IF(U343="snížená",N343,0)</f>
        <v>0</v>
      </c>
      <c r="BG343" s="103">
        <f>IF(U343="zákl. přenesená",N343,0)</f>
        <v>0</v>
      </c>
      <c r="BH343" s="103">
        <f>IF(U343="sníž. přenesená",N343,0)</f>
        <v>0</v>
      </c>
      <c r="BI343" s="103">
        <f>IF(U343="nulová",N343,0)</f>
        <v>0</v>
      </c>
      <c r="BJ343" s="20" t="s">
        <v>24</v>
      </c>
      <c r="BK343" s="103">
        <f>ROUND(L343*K343,2)</f>
        <v>0</v>
      </c>
      <c r="BL343" s="20" t="s">
        <v>166</v>
      </c>
      <c r="BM343" s="20" t="s">
        <v>531</v>
      </c>
    </row>
    <row r="344" spans="2:65" s="1" customFormat="1" ht="44.25" customHeight="1">
      <c r="B344" s="129"/>
      <c r="C344" s="158" t="s">
        <v>532</v>
      </c>
      <c r="D344" s="158" t="s">
        <v>162</v>
      </c>
      <c r="E344" s="159" t="s">
        <v>533</v>
      </c>
      <c r="F344" s="277" t="s">
        <v>534</v>
      </c>
      <c r="G344" s="277"/>
      <c r="H344" s="277"/>
      <c r="I344" s="277"/>
      <c r="J344" s="160" t="s">
        <v>233</v>
      </c>
      <c r="K344" s="161">
        <v>10.32</v>
      </c>
      <c r="L344" s="278">
        <v>0</v>
      </c>
      <c r="M344" s="278"/>
      <c r="N344" s="279">
        <f>ROUND(L344*K344,2)</f>
        <v>0</v>
      </c>
      <c r="O344" s="279"/>
      <c r="P344" s="279"/>
      <c r="Q344" s="279"/>
      <c r="R344" s="132"/>
      <c r="T344" s="162" t="s">
        <v>5</v>
      </c>
      <c r="U344" s="46" t="s">
        <v>47</v>
      </c>
      <c r="V344" s="38"/>
      <c r="W344" s="163">
        <f>V344*K344</f>
        <v>0</v>
      </c>
      <c r="X344" s="163">
        <v>0.00865</v>
      </c>
      <c r="Y344" s="163">
        <f>X344*K344</f>
        <v>0.089268</v>
      </c>
      <c r="Z344" s="163">
        <v>0</v>
      </c>
      <c r="AA344" s="164">
        <f>Z344*K344</f>
        <v>0</v>
      </c>
      <c r="AR344" s="20" t="s">
        <v>166</v>
      </c>
      <c r="AT344" s="20" t="s">
        <v>162</v>
      </c>
      <c r="AU344" s="20" t="s">
        <v>102</v>
      </c>
      <c r="AY344" s="20" t="s">
        <v>161</v>
      </c>
      <c r="BE344" s="103">
        <f>IF(U344="základní",N344,0)</f>
        <v>0</v>
      </c>
      <c r="BF344" s="103">
        <f>IF(U344="snížená",N344,0)</f>
        <v>0</v>
      </c>
      <c r="BG344" s="103">
        <f>IF(U344="zákl. přenesená",N344,0)</f>
        <v>0</v>
      </c>
      <c r="BH344" s="103">
        <f>IF(U344="sníž. přenesená",N344,0)</f>
        <v>0</v>
      </c>
      <c r="BI344" s="103">
        <f>IF(U344="nulová",N344,0)</f>
        <v>0</v>
      </c>
      <c r="BJ344" s="20" t="s">
        <v>24</v>
      </c>
      <c r="BK344" s="103">
        <f>ROUND(L344*K344,2)</f>
        <v>0</v>
      </c>
      <c r="BL344" s="20" t="s">
        <v>166</v>
      </c>
      <c r="BM344" s="20" t="s">
        <v>535</v>
      </c>
    </row>
    <row r="345" spans="2:51" s="10" customFormat="1" ht="22.5" customHeight="1">
      <c r="B345" s="165"/>
      <c r="C345" s="166"/>
      <c r="D345" s="166"/>
      <c r="E345" s="167" t="s">
        <v>5</v>
      </c>
      <c r="F345" s="280" t="s">
        <v>536</v>
      </c>
      <c r="G345" s="281"/>
      <c r="H345" s="281"/>
      <c r="I345" s="281"/>
      <c r="J345" s="166"/>
      <c r="K345" s="168">
        <v>10.32</v>
      </c>
      <c r="L345" s="166"/>
      <c r="M345" s="166"/>
      <c r="N345" s="166"/>
      <c r="O345" s="166"/>
      <c r="P345" s="166"/>
      <c r="Q345" s="166"/>
      <c r="R345" s="169"/>
      <c r="T345" s="170"/>
      <c r="U345" s="166"/>
      <c r="V345" s="166"/>
      <c r="W345" s="166"/>
      <c r="X345" s="166"/>
      <c r="Y345" s="166"/>
      <c r="Z345" s="166"/>
      <c r="AA345" s="171"/>
      <c r="AT345" s="172" t="s">
        <v>169</v>
      </c>
      <c r="AU345" s="172" t="s">
        <v>102</v>
      </c>
      <c r="AV345" s="10" t="s">
        <v>102</v>
      </c>
      <c r="AW345" s="10" t="s">
        <v>39</v>
      </c>
      <c r="AX345" s="10" t="s">
        <v>24</v>
      </c>
      <c r="AY345" s="172" t="s">
        <v>161</v>
      </c>
    </row>
    <row r="346" spans="2:65" s="1" customFormat="1" ht="31.5" customHeight="1">
      <c r="B346" s="129"/>
      <c r="C346" s="181" t="s">
        <v>537</v>
      </c>
      <c r="D346" s="181" t="s">
        <v>244</v>
      </c>
      <c r="E346" s="182" t="s">
        <v>538</v>
      </c>
      <c r="F346" s="286" t="s">
        <v>539</v>
      </c>
      <c r="G346" s="286"/>
      <c r="H346" s="286"/>
      <c r="I346" s="286"/>
      <c r="J346" s="183" t="s">
        <v>233</v>
      </c>
      <c r="K346" s="184">
        <v>10.526</v>
      </c>
      <c r="L346" s="287">
        <v>0</v>
      </c>
      <c r="M346" s="287"/>
      <c r="N346" s="288">
        <f>ROUND(L346*K346,2)</f>
        <v>0</v>
      </c>
      <c r="O346" s="279"/>
      <c r="P346" s="279"/>
      <c r="Q346" s="279"/>
      <c r="R346" s="132"/>
      <c r="T346" s="162" t="s">
        <v>5</v>
      </c>
      <c r="U346" s="46" t="s">
        <v>47</v>
      </c>
      <c r="V346" s="38"/>
      <c r="W346" s="163">
        <f>V346*K346</f>
        <v>0</v>
      </c>
      <c r="X346" s="163">
        <v>0.0034</v>
      </c>
      <c r="Y346" s="163">
        <f>X346*K346</f>
        <v>0.0357884</v>
      </c>
      <c r="Z346" s="163">
        <v>0</v>
      </c>
      <c r="AA346" s="164">
        <f>Z346*K346</f>
        <v>0</v>
      </c>
      <c r="AR346" s="20" t="s">
        <v>202</v>
      </c>
      <c r="AT346" s="20" t="s">
        <v>244</v>
      </c>
      <c r="AU346" s="20" t="s">
        <v>102</v>
      </c>
      <c r="AY346" s="20" t="s">
        <v>161</v>
      </c>
      <c r="BE346" s="103">
        <f>IF(U346="základní",N346,0)</f>
        <v>0</v>
      </c>
      <c r="BF346" s="103">
        <f>IF(U346="snížená",N346,0)</f>
        <v>0</v>
      </c>
      <c r="BG346" s="103">
        <f>IF(U346="zákl. přenesená",N346,0)</f>
        <v>0</v>
      </c>
      <c r="BH346" s="103">
        <f>IF(U346="sníž. přenesená",N346,0)</f>
        <v>0</v>
      </c>
      <c r="BI346" s="103">
        <f>IF(U346="nulová",N346,0)</f>
        <v>0</v>
      </c>
      <c r="BJ346" s="20" t="s">
        <v>24</v>
      </c>
      <c r="BK346" s="103">
        <f>ROUND(L346*K346,2)</f>
        <v>0</v>
      </c>
      <c r="BL346" s="20" t="s">
        <v>166</v>
      </c>
      <c r="BM346" s="20" t="s">
        <v>540</v>
      </c>
    </row>
    <row r="347" spans="2:65" s="1" customFormat="1" ht="31.5" customHeight="1">
      <c r="B347" s="129"/>
      <c r="C347" s="158" t="s">
        <v>541</v>
      </c>
      <c r="D347" s="158" t="s">
        <v>162</v>
      </c>
      <c r="E347" s="159" t="s">
        <v>542</v>
      </c>
      <c r="F347" s="277" t="s">
        <v>543</v>
      </c>
      <c r="G347" s="277"/>
      <c r="H347" s="277"/>
      <c r="I347" s="277"/>
      <c r="J347" s="160" t="s">
        <v>233</v>
      </c>
      <c r="K347" s="161">
        <v>2.49</v>
      </c>
      <c r="L347" s="278">
        <v>0</v>
      </c>
      <c r="M347" s="278"/>
      <c r="N347" s="279">
        <f>ROUND(L347*K347,2)</f>
        <v>0</v>
      </c>
      <c r="O347" s="279"/>
      <c r="P347" s="279"/>
      <c r="Q347" s="279"/>
      <c r="R347" s="132"/>
      <c r="T347" s="162" t="s">
        <v>5</v>
      </c>
      <c r="U347" s="46" t="s">
        <v>47</v>
      </c>
      <c r="V347" s="38"/>
      <c r="W347" s="163">
        <f>V347*K347</f>
        <v>0</v>
      </c>
      <c r="X347" s="163">
        <v>0.00268</v>
      </c>
      <c r="Y347" s="163">
        <f>X347*K347</f>
        <v>0.006673200000000001</v>
      </c>
      <c r="Z347" s="163">
        <v>0</v>
      </c>
      <c r="AA347" s="164">
        <f>Z347*K347</f>
        <v>0</v>
      </c>
      <c r="AR347" s="20" t="s">
        <v>166</v>
      </c>
      <c r="AT347" s="20" t="s">
        <v>162</v>
      </c>
      <c r="AU347" s="20" t="s">
        <v>102</v>
      </c>
      <c r="AY347" s="20" t="s">
        <v>161</v>
      </c>
      <c r="BE347" s="103">
        <f>IF(U347="základní",N347,0)</f>
        <v>0</v>
      </c>
      <c r="BF347" s="103">
        <f>IF(U347="snížená",N347,0)</f>
        <v>0</v>
      </c>
      <c r="BG347" s="103">
        <f>IF(U347="zákl. přenesená",N347,0)</f>
        <v>0</v>
      </c>
      <c r="BH347" s="103">
        <f>IF(U347="sníž. přenesená",N347,0)</f>
        <v>0</v>
      </c>
      <c r="BI347" s="103">
        <f>IF(U347="nulová",N347,0)</f>
        <v>0</v>
      </c>
      <c r="BJ347" s="20" t="s">
        <v>24</v>
      </c>
      <c r="BK347" s="103">
        <f>ROUND(L347*K347,2)</f>
        <v>0</v>
      </c>
      <c r="BL347" s="20" t="s">
        <v>166</v>
      </c>
      <c r="BM347" s="20" t="s">
        <v>544</v>
      </c>
    </row>
    <row r="348" spans="2:65" s="1" customFormat="1" ht="44.25" customHeight="1">
      <c r="B348" s="129"/>
      <c r="C348" s="158" t="s">
        <v>545</v>
      </c>
      <c r="D348" s="158" t="s">
        <v>162</v>
      </c>
      <c r="E348" s="159" t="s">
        <v>546</v>
      </c>
      <c r="F348" s="277" t="s">
        <v>547</v>
      </c>
      <c r="G348" s="277"/>
      <c r="H348" s="277"/>
      <c r="I348" s="277"/>
      <c r="J348" s="160" t="s">
        <v>233</v>
      </c>
      <c r="K348" s="161">
        <v>52.428</v>
      </c>
      <c r="L348" s="278">
        <v>0</v>
      </c>
      <c r="M348" s="278"/>
      <c r="N348" s="279">
        <f>ROUND(L348*K348,2)</f>
        <v>0</v>
      </c>
      <c r="O348" s="279"/>
      <c r="P348" s="279"/>
      <c r="Q348" s="279"/>
      <c r="R348" s="132"/>
      <c r="T348" s="162" t="s">
        <v>5</v>
      </c>
      <c r="U348" s="46" t="s">
        <v>47</v>
      </c>
      <c r="V348" s="38"/>
      <c r="W348" s="163">
        <f>V348*K348</f>
        <v>0</v>
      </c>
      <c r="X348" s="163">
        <v>0.0085</v>
      </c>
      <c r="Y348" s="163">
        <f>X348*K348</f>
        <v>0.44563800000000003</v>
      </c>
      <c r="Z348" s="163">
        <v>0</v>
      </c>
      <c r="AA348" s="164">
        <f>Z348*K348</f>
        <v>0</v>
      </c>
      <c r="AR348" s="20" t="s">
        <v>166</v>
      </c>
      <c r="AT348" s="20" t="s">
        <v>162</v>
      </c>
      <c r="AU348" s="20" t="s">
        <v>102</v>
      </c>
      <c r="AY348" s="20" t="s">
        <v>161</v>
      </c>
      <c r="BE348" s="103">
        <f>IF(U348="základní",N348,0)</f>
        <v>0</v>
      </c>
      <c r="BF348" s="103">
        <f>IF(U348="snížená",N348,0)</f>
        <v>0</v>
      </c>
      <c r="BG348" s="103">
        <f>IF(U348="zákl. přenesená",N348,0)</f>
        <v>0</v>
      </c>
      <c r="BH348" s="103">
        <f>IF(U348="sníž. přenesená",N348,0)</f>
        <v>0</v>
      </c>
      <c r="BI348" s="103">
        <f>IF(U348="nulová",N348,0)</f>
        <v>0</v>
      </c>
      <c r="BJ348" s="20" t="s">
        <v>24</v>
      </c>
      <c r="BK348" s="103">
        <f>ROUND(L348*K348,2)</f>
        <v>0</v>
      </c>
      <c r="BL348" s="20" t="s">
        <v>166</v>
      </c>
      <c r="BM348" s="20" t="s">
        <v>548</v>
      </c>
    </row>
    <row r="349" spans="2:51" s="10" customFormat="1" ht="22.5" customHeight="1">
      <c r="B349" s="165"/>
      <c r="C349" s="166"/>
      <c r="D349" s="166"/>
      <c r="E349" s="167" t="s">
        <v>5</v>
      </c>
      <c r="F349" s="280" t="s">
        <v>549</v>
      </c>
      <c r="G349" s="281"/>
      <c r="H349" s="281"/>
      <c r="I349" s="281"/>
      <c r="J349" s="166"/>
      <c r="K349" s="168">
        <v>21.61</v>
      </c>
      <c r="L349" s="166"/>
      <c r="M349" s="166"/>
      <c r="N349" s="166"/>
      <c r="O349" s="166"/>
      <c r="P349" s="166"/>
      <c r="Q349" s="166"/>
      <c r="R349" s="169"/>
      <c r="T349" s="170"/>
      <c r="U349" s="166"/>
      <c r="V349" s="166"/>
      <c r="W349" s="166"/>
      <c r="X349" s="166"/>
      <c r="Y349" s="166"/>
      <c r="Z349" s="166"/>
      <c r="AA349" s="171"/>
      <c r="AT349" s="172" t="s">
        <v>169</v>
      </c>
      <c r="AU349" s="172" t="s">
        <v>102</v>
      </c>
      <c r="AV349" s="10" t="s">
        <v>102</v>
      </c>
      <c r="AW349" s="10" t="s">
        <v>39</v>
      </c>
      <c r="AX349" s="10" t="s">
        <v>82</v>
      </c>
      <c r="AY349" s="172" t="s">
        <v>161</v>
      </c>
    </row>
    <row r="350" spans="2:51" s="10" customFormat="1" ht="22.5" customHeight="1">
      <c r="B350" s="165"/>
      <c r="C350" s="166"/>
      <c r="D350" s="166"/>
      <c r="E350" s="167" t="s">
        <v>5</v>
      </c>
      <c r="F350" s="282" t="s">
        <v>550</v>
      </c>
      <c r="G350" s="283"/>
      <c r="H350" s="283"/>
      <c r="I350" s="283"/>
      <c r="J350" s="166"/>
      <c r="K350" s="168">
        <v>30.818</v>
      </c>
      <c r="L350" s="166"/>
      <c r="M350" s="166"/>
      <c r="N350" s="166"/>
      <c r="O350" s="166"/>
      <c r="P350" s="166"/>
      <c r="Q350" s="166"/>
      <c r="R350" s="169"/>
      <c r="T350" s="170"/>
      <c r="U350" s="166"/>
      <c r="V350" s="166"/>
      <c r="W350" s="166"/>
      <c r="X350" s="166"/>
      <c r="Y350" s="166"/>
      <c r="Z350" s="166"/>
      <c r="AA350" s="171"/>
      <c r="AT350" s="172" t="s">
        <v>169</v>
      </c>
      <c r="AU350" s="172" t="s">
        <v>102</v>
      </c>
      <c r="AV350" s="10" t="s">
        <v>102</v>
      </c>
      <c r="AW350" s="10" t="s">
        <v>39</v>
      </c>
      <c r="AX350" s="10" t="s">
        <v>82</v>
      </c>
      <c r="AY350" s="172" t="s">
        <v>161</v>
      </c>
    </row>
    <row r="351" spans="2:51" s="11" customFormat="1" ht="22.5" customHeight="1">
      <c r="B351" s="173"/>
      <c r="C351" s="174"/>
      <c r="D351" s="174"/>
      <c r="E351" s="175" t="s">
        <v>5</v>
      </c>
      <c r="F351" s="284" t="s">
        <v>171</v>
      </c>
      <c r="G351" s="285"/>
      <c r="H351" s="285"/>
      <c r="I351" s="285"/>
      <c r="J351" s="174"/>
      <c r="K351" s="176">
        <v>52.428</v>
      </c>
      <c r="L351" s="174"/>
      <c r="M351" s="174"/>
      <c r="N351" s="174"/>
      <c r="O351" s="174"/>
      <c r="P351" s="174"/>
      <c r="Q351" s="174"/>
      <c r="R351" s="177"/>
      <c r="T351" s="178"/>
      <c r="U351" s="174"/>
      <c r="V351" s="174"/>
      <c r="W351" s="174"/>
      <c r="X351" s="174"/>
      <c r="Y351" s="174"/>
      <c r="Z351" s="174"/>
      <c r="AA351" s="179"/>
      <c r="AT351" s="180" t="s">
        <v>169</v>
      </c>
      <c r="AU351" s="180" t="s">
        <v>102</v>
      </c>
      <c r="AV351" s="11" t="s">
        <v>166</v>
      </c>
      <c r="AW351" s="11" t="s">
        <v>39</v>
      </c>
      <c r="AX351" s="11" t="s">
        <v>24</v>
      </c>
      <c r="AY351" s="180" t="s">
        <v>161</v>
      </c>
    </row>
    <row r="352" spans="2:65" s="1" customFormat="1" ht="31.5" customHeight="1">
      <c r="B352" s="129"/>
      <c r="C352" s="181" t="s">
        <v>551</v>
      </c>
      <c r="D352" s="181" t="s">
        <v>244</v>
      </c>
      <c r="E352" s="182" t="s">
        <v>552</v>
      </c>
      <c r="F352" s="286" t="s">
        <v>553</v>
      </c>
      <c r="G352" s="286"/>
      <c r="H352" s="286"/>
      <c r="I352" s="286"/>
      <c r="J352" s="183" t="s">
        <v>233</v>
      </c>
      <c r="K352" s="184">
        <v>50.551</v>
      </c>
      <c r="L352" s="287">
        <v>0</v>
      </c>
      <c r="M352" s="287"/>
      <c r="N352" s="288">
        <f>ROUND(L352*K352,2)</f>
        <v>0</v>
      </c>
      <c r="O352" s="279"/>
      <c r="P352" s="279"/>
      <c r="Q352" s="279"/>
      <c r="R352" s="132"/>
      <c r="T352" s="162" t="s">
        <v>5</v>
      </c>
      <c r="U352" s="46" t="s">
        <v>47</v>
      </c>
      <c r="V352" s="38"/>
      <c r="W352" s="163">
        <f>V352*K352</f>
        <v>0</v>
      </c>
      <c r="X352" s="163">
        <v>0.00255</v>
      </c>
      <c r="Y352" s="163">
        <f>X352*K352</f>
        <v>0.12890505000000002</v>
      </c>
      <c r="Z352" s="163">
        <v>0</v>
      </c>
      <c r="AA352" s="164">
        <f>Z352*K352</f>
        <v>0</v>
      </c>
      <c r="AR352" s="20" t="s">
        <v>202</v>
      </c>
      <c r="AT352" s="20" t="s">
        <v>244</v>
      </c>
      <c r="AU352" s="20" t="s">
        <v>102</v>
      </c>
      <c r="AY352" s="20" t="s">
        <v>161</v>
      </c>
      <c r="BE352" s="103">
        <f>IF(U352="základní",N352,0)</f>
        <v>0</v>
      </c>
      <c r="BF352" s="103">
        <f>IF(U352="snížená",N352,0)</f>
        <v>0</v>
      </c>
      <c r="BG352" s="103">
        <f>IF(U352="zákl. přenesená",N352,0)</f>
        <v>0</v>
      </c>
      <c r="BH352" s="103">
        <f>IF(U352="sníž. přenesená",N352,0)</f>
        <v>0</v>
      </c>
      <c r="BI352" s="103">
        <f>IF(U352="nulová",N352,0)</f>
        <v>0</v>
      </c>
      <c r="BJ352" s="20" t="s">
        <v>24</v>
      </c>
      <c r="BK352" s="103">
        <f>ROUND(L352*K352,2)</f>
        <v>0</v>
      </c>
      <c r="BL352" s="20" t="s">
        <v>166</v>
      </c>
      <c r="BM352" s="20" t="s">
        <v>554</v>
      </c>
    </row>
    <row r="353" spans="2:51" s="10" customFormat="1" ht="22.5" customHeight="1">
      <c r="B353" s="165"/>
      <c r="C353" s="166"/>
      <c r="D353" s="166"/>
      <c r="E353" s="167" t="s">
        <v>5</v>
      </c>
      <c r="F353" s="280" t="s">
        <v>555</v>
      </c>
      <c r="G353" s="281"/>
      <c r="H353" s="281"/>
      <c r="I353" s="281"/>
      <c r="J353" s="166"/>
      <c r="K353" s="168">
        <v>49.56</v>
      </c>
      <c r="L353" s="166"/>
      <c r="M353" s="166"/>
      <c r="N353" s="166"/>
      <c r="O353" s="166"/>
      <c r="P353" s="166"/>
      <c r="Q353" s="166"/>
      <c r="R353" s="169"/>
      <c r="T353" s="170"/>
      <c r="U353" s="166"/>
      <c r="V353" s="166"/>
      <c r="W353" s="166"/>
      <c r="X353" s="166"/>
      <c r="Y353" s="166"/>
      <c r="Z353" s="166"/>
      <c r="AA353" s="171"/>
      <c r="AT353" s="172" t="s">
        <v>169</v>
      </c>
      <c r="AU353" s="172" t="s">
        <v>102</v>
      </c>
      <c r="AV353" s="10" t="s">
        <v>102</v>
      </c>
      <c r="AW353" s="10" t="s">
        <v>39</v>
      </c>
      <c r="AX353" s="10" t="s">
        <v>82</v>
      </c>
      <c r="AY353" s="172" t="s">
        <v>161</v>
      </c>
    </row>
    <row r="354" spans="2:51" s="11" customFormat="1" ht="22.5" customHeight="1">
      <c r="B354" s="173"/>
      <c r="C354" s="174"/>
      <c r="D354" s="174"/>
      <c r="E354" s="175" t="s">
        <v>5</v>
      </c>
      <c r="F354" s="284" t="s">
        <v>171</v>
      </c>
      <c r="G354" s="285"/>
      <c r="H354" s="285"/>
      <c r="I354" s="285"/>
      <c r="J354" s="174"/>
      <c r="K354" s="176">
        <v>49.56</v>
      </c>
      <c r="L354" s="174"/>
      <c r="M354" s="174"/>
      <c r="N354" s="174"/>
      <c r="O354" s="174"/>
      <c r="P354" s="174"/>
      <c r="Q354" s="174"/>
      <c r="R354" s="177"/>
      <c r="T354" s="178"/>
      <c r="U354" s="174"/>
      <c r="V354" s="174"/>
      <c r="W354" s="174"/>
      <c r="X354" s="174"/>
      <c r="Y354" s="174"/>
      <c r="Z354" s="174"/>
      <c r="AA354" s="179"/>
      <c r="AT354" s="180" t="s">
        <v>169</v>
      </c>
      <c r="AU354" s="180" t="s">
        <v>102</v>
      </c>
      <c r="AV354" s="11" t="s">
        <v>166</v>
      </c>
      <c r="AW354" s="11" t="s">
        <v>39</v>
      </c>
      <c r="AX354" s="11" t="s">
        <v>24</v>
      </c>
      <c r="AY354" s="180" t="s">
        <v>161</v>
      </c>
    </row>
    <row r="355" spans="2:65" s="1" customFormat="1" ht="31.5" customHeight="1">
      <c r="B355" s="129"/>
      <c r="C355" s="181" t="s">
        <v>556</v>
      </c>
      <c r="D355" s="181" t="s">
        <v>244</v>
      </c>
      <c r="E355" s="182" t="s">
        <v>557</v>
      </c>
      <c r="F355" s="286" t="s">
        <v>558</v>
      </c>
      <c r="G355" s="286"/>
      <c r="H355" s="286"/>
      <c r="I355" s="286"/>
      <c r="J355" s="183" t="s">
        <v>233</v>
      </c>
      <c r="K355" s="184">
        <v>3.917</v>
      </c>
      <c r="L355" s="287">
        <v>0</v>
      </c>
      <c r="M355" s="287"/>
      <c r="N355" s="288">
        <f>ROUND(L355*K355,2)</f>
        <v>0</v>
      </c>
      <c r="O355" s="279"/>
      <c r="P355" s="279"/>
      <c r="Q355" s="279"/>
      <c r="R355" s="132"/>
      <c r="T355" s="162" t="s">
        <v>5</v>
      </c>
      <c r="U355" s="46" t="s">
        <v>47</v>
      </c>
      <c r="V355" s="38"/>
      <c r="W355" s="163">
        <f>V355*K355</f>
        <v>0</v>
      </c>
      <c r="X355" s="163">
        <v>0.0024</v>
      </c>
      <c r="Y355" s="163">
        <f>X355*K355</f>
        <v>0.009400799999999999</v>
      </c>
      <c r="Z355" s="163">
        <v>0</v>
      </c>
      <c r="AA355" s="164">
        <f>Z355*K355</f>
        <v>0</v>
      </c>
      <c r="AR355" s="20" t="s">
        <v>202</v>
      </c>
      <c r="AT355" s="20" t="s">
        <v>244</v>
      </c>
      <c r="AU355" s="20" t="s">
        <v>102</v>
      </c>
      <c r="AY355" s="20" t="s">
        <v>161</v>
      </c>
      <c r="BE355" s="103">
        <f>IF(U355="základní",N355,0)</f>
        <v>0</v>
      </c>
      <c r="BF355" s="103">
        <f>IF(U355="snížená",N355,0)</f>
        <v>0</v>
      </c>
      <c r="BG355" s="103">
        <f>IF(U355="zákl. přenesená",N355,0)</f>
        <v>0</v>
      </c>
      <c r="BH355" s="103">
        <f>IF(U355="sníž. přenesená",N355,0)</f>
        <v>0</v>
      </c>
      <c r="BI355" s="103">
        <f>IF(U355="nulová",N355,0)</f>
        <v>0</v>
      </c>
      <c r="BJ355" s="20" t="s">
        <v>24</v>
      </c>
      <c r="BK355" s="103">
        <f>ROUND(L355*K355,2)</f>
        <v>0</v>
      </c>
      <c r="BL355" s="20" t="s">
        <v>166</v>
      </c>
      <c r="BM355" s="20" t="s">
        <v>559</v>
      </c>
    </row>
    <row r="356" spans="2:51" s="10" customFormat="1" ht="22.5" customHeight="1">
      <c r="B356" s="165"/>
      <c r="C356" s="166"/>
      <c r="D356" s="166"/>
      <c r="E356" s="167" t="s">
        <v>5</v>
      </c>
      <c r="F356" s="280" t="s">
        <v>560</v>
      </c>
      <c r="G356" s="281"/>
      <c r="H356" s="281"/>
      <c r="I356" s="281"/>
      <c r="J356" s="166"/>
      <c r="K356" s="168">
        <v>3.917</v>
      </c>
      <c r="L356" s="166"/>
      <c r="M356" s="166"/>
      <c r="N356" s="166"/>
      <c r="O356" s="166"/>
      <c r="P356" s="166"/>
      <c r="Q356" s="166"/>
      <c r="R356" s="169"/>
      <c r="T356" s="170"/>
      <c r="U356" s="166"/>
      <c r="V356" s="166"/>
      <c r="W356" s="166"/>
      <c r="X356" s="166"/>
      <c r="Y356" s="166"/>
      <c r="Z356" s="166"/>
      <c r="AA356" s="171"/>
      <c r="AT356" s="172" t="s">
        <v>169</v>
      </c>
      <c r="AU356" s="172" t="s">
        <v>102</v>
      </c>
      <c r="AV356" s="10" t="s">
        <v>102</v>
      </c>
      <c r="AW356" s="10" t="s">
        <v>39</v>
      </c>
      <c r="AX356" s="10" t="s">
        <v>24</v>
      </c>
      <c r="AY356" s="172" t="s">
        <v>161</v>
      </c>
    </row>
    <row r="357" spans="2:65" s="1" customFormat="1" ht="44.25" customHeight="1">
      <c r="B357" s="129"/>
      <c r="C357" s="158" t="s">
        <v>561</v>
      </c>
      <c r="D357" s="158" t="s">
        <v>162</v>
      </c>
      <c r="E357" s="159" t="s">
        <v>562</v>
      </c>
      <c r="F357" s="277" t="s">
        <v>563</v>
      </c>
      <c r="G357" s="277"/>
      <c r="H357" s="277"/>
      <c r="I357" s="277"/>
      <c r="J357" s="160" t="s">
        <v>182</v>
      </c>
      <c r="K357" s="161">
        <v>15.2</v>
      </c>
      <c r="L357" s="278">
        <v>0</v>
      </c>
      <c r="M357" s="278"/>
      <c r="N357" s="279">
        <f>ROUND(L357*K357,2)</f>
        <v>0</v>
      </c>
      <c r="O357" s="279"/>
      <c r="P357" s="279"/>
      <c r="Q357" s="279"/>
      <c r="R357" s="132"/>
      <c r="T357" s="162" t="s">
        <v>5</v>
      </c>
      <c r="U357" s="46" t="s">
        <v>47</v>
      </c>
      <c r="V357" s="38"/>
      <c r="W357" s="163">
        <f>V357*K357</f>
        <v>0</v>
      </c>
      <c r="X357" s="163">
        <v>0.00168</v>
      </c>
      <c r="Y357" s="163">
        <f>X357*K357</f>
        <v>0.025536</v>
      </c>
      <c r="Z357" s="163">
        <v>0</v>
      </c>
      <c r="AA357" s="164">
        <f>Z357*K357</f>
        <v>0</v>
      </c>
      <c r="AR357" s="20" t="s">
        <v>166</v>
      </c>
      <c r="AT357" s="20" t="s">
        <v>162</v>
      </c>
      <c r="AU357" s="20" t="s">
        <v>102</v>
      </c>
      <c r="AY357" s="20" t="s">
        <v>161</v>
      </c>
      <c r="BE357" s="103">
        <f>IF(U357="základní",N357,0)</f>
        <v>0</v>
      </c>
      <c r="BF357" s="103">
        <f>IF(U357="snížená",N357,0)</f>
        <v>0</v>
      </c>
      <c r="BG357" s="103">
        <f>IF(U357="zákl. přenesená",N357,0)</f>
        <v>0</v>
      </c>
      <c r="BH357" s="103">
        <f>IF(U357="sníž. přenesená",N357,0)</f>
        <v>0</v>
      </c>
      <c r="BI357" s="103">
        <f>IF(U357="nulová",N357,0)</f>
        <v>0</v>
      </c>
      <c r="BJ357" s="20" t="s">
        <v>24</v>
      </c>
      <c r="BK357" s="103">
        <f>ROUND(L357*K357,2)</f>
        <v>0</v>
      </c>
      <c r="BL357" s="20" t="s">
        <v>166</v>
      </c>
      <c r="BM357" s="20" t="s">
        <v>564</v>
      </c>
    </row>
    <row r="358" spans="2:51" s="10" customFormat="1" ht="22.5" customHeight="1">
      <c r="B358" s="165"/>
      <c r="C358" s="166"/>
      <c r="D358" s="166"/>
      <c r="E358" s="167" t="s">
        <v>5</v>
      </c>
      <c r="F358" s="280" t="s">
        <v>565</v>
      </c>
      <c r="G358" s="281"/>
      <c r="H358" s="281"/>
      <c r="I358" s="281"/>
      <c r="J358" s="166"/>
      <c r="K358" s="168">
        <v>15.2</v>
      </c>
      <c r="L358" s="166"/>
      <c r="M358" s="166"/>
      <c r="N358" s="166"/>
      <c r="O358" s="166"/>
      <c r="P358" s="166"/>
      <c r="Q358" s="166"/>
      <c r="R358" s="169"/>
      <c r="T358" s="170"/>
      <c r="U358" s="166"/>
      <c r="V358" s="166"/>
      <c r="W358" s="166"/>
      <c r="X358" s="166"/>
      <c r="Y358" s="166"/>
      <c r="Z358" s="166"/>
      <c r="AA358" s="171"/>
      <c r="AT358" s="172" t="s">
        <v>169</v>
      </c>
      <c r="AU358" s="172" t="s">
        <v>102</v>
      </c>
      <c r="AV358" s="10" t="s">
        <v>102</v>
      </c>
      <c r="AW358" s="10" t="s">
        <v>39</v>
      </c>
      <c r="AX358" s="10" t="s">
        <v>24</v>
      </c>
      <c r="AY358" s="172" t="s">
        <v>161</v>
      </c>
    </row>
    <row r="359" spans="2:65" s="1" customFormat="1" ht="31.5" customHeight="1">
      <c r="B359" s="129"/>
      <c r="C359" s="181" t="s">
        <v>566</v>
      </c>
      <c r="D359" s="181" t="s">
        <v>244</v>
      </c>
      <c r="E359" s="182" t="s">
        <v>567</v>
      </c>
      <c r="F359" s="286" t="s">
        <v>568</v>
      </c>
      <c r="G359" s="286"/>
      <c r="H359" s="286"/>
      <c r="I359" s="286"/>
      <c r="J359" s="183" t="s">
        <v>233</v>
      </c>
      <c r="K359" s="184">
        <v>3.04</v>
      </c>
      <c r="L359" s="287">
        <v>0</v>
      </c>
      <c r="M359" s="287"/>
      <c r="N359" s="288">
        <f>ROUND(L359*K359,2)</f>
        <v>0</v>
      </c>
      <c r="O359" s="279"/>
      <c r="P359" s="279"/>
      <c r="Q359" s="279"/>
      <c r="R359" s="132"/>
      <c r="T359" s="162" t="s">
        <v>5</v>
      </c>
      <c r="U359" s="46" t="s">
        <v>47</v>
      </c>
      <c r="V359" s="38"/>
      <c r="W359" s="163">
        <f>V359*K359</f>
        <v>0</v>
      </c>
      <c r="X359" s="163">
        <v>0.00068</v>
      </c>
      <c r="Y359" s="163">
        <f>X359*K359</f>
        <v>0.0020672000000000004</v>
      </c>
      <c r="Z359" s="163">
        <v>0</v>
      </c>
      <c r="AA359" s="164">
        <f>Z359*K359</f>
        <v>0</v>
      </c>
      <c r="AR359" s="20" t="s">
        <v>202</v>
      </c>
      <c r="AT359" s="20" t="s">
        <v>244</v>
      </c>
      <c r="AU359" s="20" t="s">
        <v>102</v>
      </c>
      <c r="AY359" s="20" t="s">
        <v>161</v>
      </c>
      <c r="BE359" s="103">
        <f>IF(U359="základní",N359,0)</f>
        <v>0</v>
      </c>
      <c r="BF359" s="103">
        <f>IF(U359="snížená",N359,0)</f>
        <v>0</v>
      </c>
      <c r="BG359" s="103">
        <f>IF(U359="zákl. přenesená",N359,0)</f>
        <v>0</v>
      </c>
      <c r="BH359" s="103">
        <f>IF(U359="sníž. přenesená",N359,0)</f>
        <v>0</v>
      </c>
      <c r="BI359" s="103">
        <f>IF(U359="nulová",N359,0)</f>
        <v>0</v>
      </c>
      <c r="BJ359" s="20" t="s">
        <v>24</v>
      </c>
      <c r="BK359" s="103">
        <f>ROUND(L359*K359,2)</f>
        <v>0</v>
      </c>
      <c r="BL359" s="20" t="s">
        <v>166</v>
      </c>
      <c r="BM359" s="20" t="s">
        <v>569</v>
      </c>
    </row>
    <row r="360" spans="2:51" s="10" customFormat="1" ht="22.5" customHeight="1">
      <c r="B360" s="165"/>
      <c r="C360" s="166"/>
      <c r="D360" s="166"/>
      <c r="E360" s="167" t="s">
        <v>5</v>
      </c>
      <c r="F360" s="280" t="s">
        <v>570</v>
      </c>
      <c r="G360" s="281"/>
      <c r="H360" s="281"/>
      <c r="I360" s="281"/>
      <c r="J360" s="166"/>
      <c r="K360" s="168">
        <v>3.04</v>
      </c>
      <c r="L360" s="166"/>
      <c r="M360" s="166"/>
      <c r="N360" s="166"/>
      <c r="O360" s="166"/>
      <c r="P360" s="166"/>
      <c r="Q360" s="166"/>
      <c r="R360" s="169"/>
      <c r="T360" s="170"/>
      <c r="U360" s="166"/>
      <c r="V360" s="166"/>
      <c r="W360" s="166"/>
      <c r="X360" s="166"/>
      <c r="Y360" s="166"/>
      <c r="Z360" s="166"/>
      <c r="AA360" s="171"/>
      <c r="AT360" s="172" t="s">
        <v>169</v>
      </c>
      <c r="AU360" s="172" t="s">
        <v>102</v>
      </c>
      <c r="AV360" s="10" t="s">
        <v>102</v>
      </c>
      <c r="AW360" s="10" t="s">
        <v>39</v>
      </c>
      <c r="AX360" s="10" t="s">
        <v>24</v>
      </c>
      <c r="AY360" s="172" t="s">
        <v>161</v>
      </c>
    </row>
    <row r="361" spans="2:65" s="1" customFormat="1" ht="44.25" customHeight="1">
      <c r="B361" s="129"/>
      <c r="C361" s="158" t="s">
        <v>571</v>
      </c>
      <c r="D361" s="158" t="s">
        <v>162</v>
      </c>
      <c r="E361" s="159" t="s">
        <v>572</v>
      </c>
      <c r="F361" s="277" t="s">
        <v>573</v>
      </c>
      <c r="G361" s="277"/>
      <c r="H361" s="277"/>
      <c r="I361" s="277"/>
      <c r="J361" s="160" t="s">
        <v>233</v>
      </c>
      <c r="K361" s="161">
        <v>3.84</v>
      </c>
      <c r="L361" s="278">
        <v>0</v>
      </c>
      <c r="M361" s="278"/>
      <c r="N361" s="279">
        <f>ROUND(L361*K361,2)</f>
        <v>0</v>
      </c>
      <c r="O361" s="279"/>
      <c r="P361" s="279"/>
      <c r="Q361" s="279"/>
      <c r="R361" s="132"/>
      <c r="T361" s="162" t="s">
        <v>5</v>
      </c>
      <c r="U361" s="46" t="s">
        <v>47</v>
      </c>
      <c r="V361" s="38"/>
      <c r="W361" s="163">
        <f>V361*K361</f>
        <v>0</v>
      </c>
      <c r="X361" s="163">
        <v>0.00628</v>
      </c>
      <c r="Y361" s="163">
        <f>X361*K361</f>
        <v>0.0241152</v>
      </c>
      <c r="Z361" s="163">
        <v>0</v>
      </c>
      <c r="AA361" s="164">
        <f>Z361*K361</f>
        <v>0</v>
      </c>
      <c r="AR361" s="20" t="s">
        <v>166</v>
      </c>
      <c r="AT361" s="20" t="s">
        <v>162</v>
      </c>
      <c r="AU361" s="20" t="s">
        <v>102</v>
      </c>
      <c r="AY361" s="20" t="s">
        <v>161</v>
      </c>
      <c r="BE361" s="103">
        <f>IF(U361="základní",N361,0)</f>
        <v>0</v>
      </c>
      <c r="BF361" s="103">
        <f>IF(U361="snížená",N361,0)</f>
        <v>0</v>
      </c>
      <c r="BG361" s="103">
        <f>IF(U361="zákl. přenesená",N361,0)</f>
        <v>0</v>
      </c>
      <c r="BH361" s="103">
        <f>IF(U361="sníž. přenesená",N361,0)</f>
        <v>0</v>
      </c>
      <c r="BI361" s="103">
        <f>IF(U361="nulová",N361,0)</f>
        <v>0</v>
      </c>
      <c r="BJ361" s="20" t="s">
        <v>24</v>
      </c>
      <c r="BK361" s="103">
        <f>ROUND(L361*K361,2)</f>
        <v>0</v>
      </c>
      <c r="BL361" s="20" t="s">
        <v>166</v>
      </c>
      <c r="BM361" s="20" t="s">
        <v>574</v>
      </c>
    </row>
    <row r="362" spans="2:51" s="10" customFormat="1" ht="22.5" customHeight="1">
      <c r="B362" s="165"/>
      <c r="C362" s="166"/>
      <c r="D362" s="166"/>
      <c r="E362" s="167" t="s">
        <v>5</v>
      </c>
      <c r="F362" s="280" t="s">
        <v>575</v>
      </c>
      <c r="G362" s="281"/>
      <c r="H362" s="281"/>
      <c r="I362" s="281"/>
      <c r="J362" s="166"/>
      <c r="K362" s="168">
        <v>3.84</v>
      </c>
      <c r="L362" s="166"/>
      <c r="M362" s="166"/>
      <c r="N362" s="166"/>
      <c r="O362" s="166"/>
      <c r="P362" s="166"/>
      <c r="Q362" s="166"/>
      <c r="R362" s="169"/>
      <c r="T362" s="170"/>
      <c r="U362" s="166"/>
      <c r="V362" s="166"/>
      <c r="W362" s="166"/>
      <c r="X362" s="166"/>
      <c r="Y362" s="166"/>
      <c r="Z362" s="166"/>
      <c r="AA362" s="171"/>
      <c r="AT362" s="172" t="s">
        <v>169</v>
      </c>
      <c r="AU362" s="172" t="s">
        <v>102</v>
      </c>
      <c r="AV362" s="10" t="s">
        <v>102</v>
      </c>
      <c r="AW362" s="10" t="s">
        <v>39</v>
      </c>
      <c r="AX362" s="10" t="s">
        <v>24</v>
      </c>
      <c r="AY362" s="172" t="s">
        <v>161</v>
      </c>
    </row>
    <row r="363" spans="2:65" s="1" customFormat="1" ht="31.5" customHeight="1">
      <c r="B363" s="129"/>
      <c r="C363" s="158" t="s">
        <v>576</v>
      </c>
      <c r="D363" s="158" t="s">
        <v>162</v>
      </c>
      <c r="E363" s="159" t="s">
        <v>577</v>
      </c>
      <c r="F363" s="277" t="s">
        <v>578</v>
      </c>
      <c r="G363" s="277"/>
      <c r="H363" s="277"/>
      <c r="I363" s="277"/>
      <c r="J363" s="160" t="s">
        <v>233</v>
      </c>
      <c r="K363" s="161">
        <v>53.591</v>
      </c>
      <c r="L363" s="278">
        <v>0</v>
      </c>
      <c r="M363" s="278"/>
      <c r="N363" s="279">
        <f>ROUND(L363*K363,2)</f>
        <v>0</v>
      </c>
      <c r="O363" s="279"/>
      <c r="P363" s="279"/>
      <c r="Q363" s="279"/>
      <c r="R363" s="132"/>
      <c r="T363" s="162" t="s">
        <v>5</v>
      </c>
      <c r="U363" s="46" t="s">
        <v>47</v>
      </c>
      <c r="V363" s="38"/>
      <c r="W363" s="163">
        <f>V363*K363</f>
        <v>0</v>
      </c>
      <c r="X363" s="163">
        <v>0.00268</v>
      </c>
      <c r="Y363" s="163">
        <f>X363*K363</f>
        <v>0.14362388</v>
      </c>
      <c r="Z363" s="163">
        <v>0</v>
      </c>
      <c r="AA363" s="164">
        <f>Z363*K363</f>
        <v>0</v>
      </c>
      <c r="AR363" s="20" t="s">
        <v>166</v>
      </c>
      <c r="AT363" s="20" t="s">
        <v>162</v>
      </c>
      <c r="AU363" s="20" t="s">
        <v>102</v>
      </c>
      <c r="AY363" s="20" t="s">
        <v>161</v>
      </c>
      <c r="BE363" s="103">
        <f>IF(U363="základní",N363,0)</f>
        <v>0</v>
      </c>
      <c r="BF363" s="103">
        <f>IF(U363="snížená",N363,0)</f>
        <v>0</v>
      </c>
      <c r="BG363" s="103">
        <f>IF(U363="zákl. přenesená",N363,0)</f>
        <v>0</v>
      </c>
      <c r="BH363" s="103">
        <f>IF(U363="sníž. přenesená",N363,0)</f>
        <v>0</v>
      </c>
      <c r="BI363" s="103">
        <f>IF(U363="nulová",N363,0)</f>
        <v>0</v>
      </c>
      <c r="BJ363" s="20" t="s">
        <v>24</v>
      </c>
      <c r="BK363" s="103">
        <f>ROUND(L363*K363,2)</f>
        <v>0</v>
      </c>
      <c r="BL363" s="20" t="s">
        <v>166</v>
      </c>
      <c r="BM363" s="20" t="s">
        <v>579</v>
      </c>
    </row>
    <row r="364" spans="2:51" s="10" customFormat="1" ht="22.5" customHeight="1">
      <c r="B364" s="165"/>
      <c r="C364" s="166"/>
      <c r="D364" s="166"/>
      <c r="E364" s="167" t="s">
        <v>5</v>
      </c>
      <c r="F364" s="280" t="s">
        <v>580</v>
      </c>
      <c r="G364" s="281"/>
      <c r="H364" s="281"/>
      <c r="I364" s="281"/>
      <c r="J364" s="166"/>
      <c r="K364" s="168">
        <v>53.591</v>
      </c>
      <c r="L364" s="166"/>
      <c r="M364" s="166"/>
      <c r="N364" s="166"/>
      <c r="O364" s="166"/>
      <c r="P364" s="166"/>
      <c r="Q364" s="166"/>
      <c r="R364" s="169"/>
      <c r="T364" s="170"/>
      <c r="U364" s="166"/>
      <c r="V364" s="166"/>
      <c r="W364" s="166"/>
      <c r="X364" s="166"/>
      <c r="Y364" s="166"/>
      <c r="Z364" s="166"/>
      <c r="AA364" s="171"/>
      <c r="AT364" s="172" t="s">
        <v>169</v>
      </c>
      <c r="AU364" s="172" t="s">
        <v>102</v>
      </c>
      <c r="AV364" s="10" t="s">
        <v>102</v>
      </c>
      <c r="AW364" s="10" t="s">
        <v>39</v>
      </c>
      <c r="AX364" s="10" t="s">
        <v>24</v>
      </c>
      <c r="AY364" s="172" t="s">
        <v>161</v>
      </c>
    </row>
    <row r="365" spans="2:65" s="1" customFormat="1" ht="31.5" customHeight="1">
      <c r="B365" s="129"/>
      <c r="C365" s="158" t="s">
        <v>581</v>
      </c>
      <c r="D365" s="158" t="s">
        <v>162</v>
      </c>
      <c r="E365" s="159" t="s">
        <v>582</v>
      </c>
      <c r="F365" s="277" t="s">
        <v>583</v>
      </c>
      <c r="G365" s="277"/>
      <c r="H365" s="277"/>
      <c r="I365" s="277"/>
      <c r="J365" s="160" t="s">
        <v>165</v>
      </c>
      <c r="K365" s="161">
        <v>21.535</v>
      </c>
      <c r="L365" s="278">
        <v>0</v>
      </c>
      <c r="M365" s="278"/>
      <c r="N365" s="279">
        <f>ROUND(L365*K365,2)</f>
        <v>0</v>
      </c>
      <c r="O365" s="279"/>
      <c r="P365" s="279"/>
      <c r="Q365" s="279"/>
      <c r="R365" s="132"/>
      <c r="T365" s="162" t="s">
        <v>5</v>
      </c>
      <c r="U365" s="46" t="s">
        <v>47</v>
      </c>
      <c r="V365" s="38"/>
      <c r="W365" s="163">
        <f>V365*K365</f>
        <v>0</v>
      </c>
      <c r="X365" s="163">
        <v>2.45329</v>
      </c>
      <c r="Y365" s="163">
        <f>X365*K365</f>
        <v>52.83160015</v>
      </c>
      <c r="Z365" s="163">
        <v>0</v>
      </c>
      <c r="AA365" s="164">
        <f>Z365*K365</f>
        <v>0</v>
      </c>
      <c r="AR365" s="20" t="s">
        <v>166</v>
      </c>
      <c r="AT365" s="20" t="s">
        <v>162</v>
      </c>
      <c r="AU365" s="20" t="s">
        <v>102</v>
      </c>
      <c r="AY365" s="20" t="s">
        <v>161</v>
      </c>
      <c r="BE365" s="103">
        <f>IF(U365="základní",N365,0)</f>
        <v>0</v>
      </c>
      <c r="BF365" s="103">
        <f>IF(U365="snížená",N365,0)</f>
        <v>0</v>
      </c>
      <c r="BG365" s="103">
        <f>IF(U365="zákl. přenesená",N365,0)</f>
        <v>0</v>
      </c>
      <c r="BH365" s="103">
        <f>IF(U365="sníž. přenesená",N365,0)</f>
        <v>0</v>
      </c>
      <c r="BI365" s="103">
        <f>IF(U365="nulová",N365,0)</f>
        <v>0</v>
      </c>
      <c r="BJ365" s="20" t="s">
        <v>24</v>
      </c>
      <c r="BK365" s="103">
        <f>ROUND(L365*K365,2)</f>
        <v>0</v>
      </c>
      <c r="BL365" s="20" t="s">
        <v>166</v>
      </c>
      <c r="BM365" s="20" t="s">
        <v>584</v>
      </c>
    </row>
    <row r="366" spans="2:51" s="10" customFormat="1" ht="22.5" customHeight="1">
      <c r="B366" s="165"/>
      <c r="C366" s="166"/>
      <c r="D366" s="166"/>
      <c r="E366" s="167" t="s">
        <v>5</v>
      </c>
      <c r="F366" s="280" t="s">
        <v>585</v>
      </c>
      <c r="G366" s="281"/>
      <c r="H366" s="281"/>
      <c r="I366" s="281"/>
      <c r="J366" s="166"/>
      <c r="K366" s="168">
        <v>20.882</v>
      </c>
      <c r="L366" s="166"/>
      <c r="M366" s="166"/>
      <c r="N366" s="166"/>
      <c r="O366" s="166"/>
      <c r="P366" s="166"/>
      <c r="Q366" s="166"/>
      <c r="R366" s="169"/>
      <c r="T366" s="170"/>
      <c r="U366" s="166"/>
      <c r="V366" s="166"/>
      <c r="W366" s="166"/>
      <c r="X366" s="166"/>
      <c r="Y366" s="166"/>
      <c r="Z366" s="166"/>
      <c r="AA366" s="171"/>
      <c r="AT366" s="172" t="s">
        <v>169</v>
      </c>
      <c r="AU366" s="172" t="s">
        <v>102</v>
      </c>
      <c r="AV366" s="10" t="s">
        <v>102</v>
      </c>
      <c r="AW366" s="10" t="s">
        <v>39</v>
      </c>
      <c r="AX366" s="10" t="s">
        <v>82</v>
      </c>
      <c r="AY366" s="172" t="s">
        <v>161</v>
      </c>
    </row>
    <row r="367" spans="2:51" s="10" customFormat="1" ht="22.5" customHeight="1">
      <c r="B367" s="165"/>
      <c r="C367" s="166"/>
      <c r="D367" s="166"/>
      <c r="E367" s="167" t="s">
        <v>5</v>
      </c>
      <c r="F367" s="282" t="s">
        <v>586</v>
      </c>
      <c r="G367" s="283"/>
      <c r="H367" s="283"/>
      <c r="I367" s="283"/>
      <c r="J367" s="166"/>
      <c r="K367" s="168">
        <v>0.653</v>
      </c>
      <c r="L367" s="166"/>
      <c r="M367" s="166"/>
      <c r="N367" s="166"/>
      <c r="O367" s="166"/>
      <c r="P367" s="166"/>
      <c r="Q367" s="166"/>
      <c r="R367" s="169"/>
      <c r="T367" s="170"/>
      <c r="U367" s="166"/>
      <c r="V367" s="166"/>
      <c r="W367" s="166"/>
      <c r="X367" s="166"/>
      <c r="Y367" s="166"/>
      <c r="Z367" s="166"/>
      <c r="AA367" s="171"/>
      <c r="AT367" s="172" t="s">
        <v>169</v>
      </c>
      <c r="AU367" s="172" t="s">
        <v>102</v>
      </c>
      <c r="AV367" s="10" t="s">
        <v>102</v>
      </c>
      <c r="AW367" s="10" t="s">
        <v>39</v>
      </c>
      <c r="AX367" s="10" t="s">
        <v>82</v>
      </c>
      <c r="AY367" s="172" t="s">
        <v>161</v>
      </c>
    </row>
    <row r="368" spans="2:51" s="11" customFormat="1" ht="22.5" customHeight="1">
      <c r="B368" s="173"/>
      <c r="C368" s="174"/>
      <c r="D368" s="174"/>
      <c r="E368" s="175" t="s">
        <v>5</v>
      </c>
      <c r="F368" s="284" t="s">
        <v>171</v>
      </c>
      <c r="G368" s="285"/>
      <c r="H368" s="285"/>
      <c r="I368" s="285"/>
      <c r="J368" s="174"/>
      <c r="K368" s="176">
        <v>21.535</v>
      </c>
      <c r="L368" s="174"/>
      <c r="M368" s="174"/>
      <c r="N368" s="174"/>
      <c r="O368" s="174"/>
      <c r="P368" s="174"/>
      <c r="Q368" s="174"/>
      <c r="R368" s="177"/>
      <c r="T368" s="178"/>
      <c r="U368" s="174"/>
      <c r="V368" s="174"/>
      <c r="W368" s="174"/>
      <c r="X368" s="174"/>
      <c r="Y368" s="174"/>
      <c r="Z368" s="174"/>
      <c r="AA368" s="179"/>
      <c r="AT368" s="180" t="s">
        <v>169</v>
      </c>
      <c r="AU368" s="180" t="s">
        <v>102</v>
      </c>
      <c r="AV368" s="11" t="s">
        <v>166</v>
      </c>
      <c r="AW368" s="11" t="s">
        <v>39</v>
      </c>
      <c r="AX368" s="11" t="s">
        <v>24</v>
      </c>
      <c r="AY368" s="180" t="s">
        <v>161</v>
      </c>
    </row>
    <row r="369" spans="2:65" s="1" customFormat="1" ht="22.5" customHeight="1">
      <c r="B369" s="129"/>
      <c r="C369" s="158" t="s">
        <v>587</v>
      </c>
      <c r="D369" s="158" t="s">
        <v>162</v>
      </c>
      <c r="E369" s="159" t="s">
        <v>588</v>
      </c>
      <c r="F369" s="277" t="s">
        <v>589</v>
      </c>
      <c r="G369" s="277"/>
      <c r="H369" s="277"/>
      <c r="I369" s="277"/>
      <c r="J369" s="160" t="s">
        <v>233</v>
      </c>
      <c r="K369" s="161">
        <v>231.577</v>
      </c>
      <c r="L369" s="278">
        <v>0</v>
      </c>
      <c r="M369" s="278"/>
      <c r="N369" s="279">
        <f>ROUND(L369*K369,2)</f>
        <v>0</v>
      </c>
      <c r="O369" s="279"/>
      <c r="P369" s="279"/>
      <c r="Q369" s="279"/>
      <c r="R369" s="132"/>
      <c r="T369" s="162" t="s">
        <v>5</v>
      </c>
      <c r="U369" s="46" t="s">
        <v>47</v>
      </c>
      <c r="V369" s="38"/>
      <c r="W369" s="163">
        <f>V369*K369</f>
        <v>0</v>
      </c>
      <c r="X369" s="163">
        <v>0</v>
      </c>
      <c r="Y369" s="163">
        <f>X369*K369</f>
        <v>0</v>
      </c>
      <c r="Z369" s="163">
        <v>0</v>
      </c>
      <c r="AA369" s="164">
        <f>Z369*K369</f>
        <v>0</v>
      </c>
      <c r="AR369" s="20" t="s">
        <v>166</v>
      </c>
      <c r="AT369" s="20" t="s">
        <v>162</v>
      </c>
      <c r="AU369" s="20" t="s">
        <v>102</v>
      </c>
      <c r="AY369" s="20" t="s">
        <v>161</v>
      </c>
      <c r="BE369" s="103">
        <f>IF(U369="základní",N369,0)</f>
        <v>0</v>
      </c>
      <c r="BF369" s="103">
        <f>IF(U369="snížená",N369,0)</f>
        <v>0</v>
      </c>
      <c r="BG369" s="103">
        <f>IF(U369="zákl. přenesená",N369,0)</f>
        <v>0</v>
      </c>
      <c r="BH369" s="103">
        <f>IF(U369="sníž. přenesená",N369,0)</f>
        <v>0</v>
      </c>
      <c r="BI369" s="103">
        <f>IF(U369="nulová",N369,0)</f>
        <v>0</v>
      </c>
      <c r="BJ369" s="20" t="s">
        <v>24</v>
      </c>
      <c r="BK369" s="103">
        <f>ROUND(L369*K369,2)</f>
        <v>0</v>
      </c>
      <c r="BL369" s="20" t="s">
        <v>166</v>
      </c>
      <c r="BM369" s="20" t="s">
        <v>590</v>
      </c>
    </row>
    <row r="370" spans="2:51" s="10" customFormat="1" ht="22.5" customHeight="1">
      <c r="B370" s="165"/>
      <c r="C370" s="166"/>
      <c r="D370" s="166"/>
      <c r="E370" s="167" t="s">
        <v>5</v>
      </c>
      <c r="F370" s="280" t="s">
        <v>591</v>
      </c>
      <c r="G370" s="281"/>
      <c r="H370" s="281"/>
      <c r="I370" s="281"/>
      <c r="J370" s="166"/>
      <c r="K370" s="168">
        <v>226.978</v>
      </c>
      <c r="L370" s="166"/>
      <c r="M370" s="166"/>
      <c r="N370" s="166"/>
      <c r="O370" s="166"/>
      <c r="P370" s="166"/>
      <c r="Q370" s="166"/>
      <c r="R370" s="169"/>
      <c r="T370" s="170"/>
      <c r="U370" s="166"/>
      <c r="V370" s="166"/>
      <c r="W370" s="166"/>
      <c r="X370" s="166"/>
      <c r="Y370" s="166"/>
      <c r="Z370" s="166"/>
      <c r="AA370" s="171"/>
      <c r="AT370" s="172" t="s">
        <v>169</v>
      </c>
      <c r="AU370" s="172" t="s">
        <v>102</v>
      </c>
      <c r="AV370" s="10" t="s">
        <v>102</v>
      </c>
      <c r="AW370" s="10" t="s">
        <v>39</v>
      </c>
      <c r="AX370" s="10" t="s">
        <v>82</v>
      </c>
      <c r="AY370" s="172" t="s">
        <v>161</v>
      </c>
    </row>
    <row r="371" spans="2:51" s="10" customFormat="1" ht="22.5" customHeight="1">
      <c r="B371" s="165"/>
      <c r="C371" s="166"/>
      <c r="D371" s="166"/>
      <c r="E371" s="167" t="s">
        <v>5</v>
      </c>
      <c r="F371" s="282" t="s">
        <v>592</v>
      </c>
      <c r="G371" s="283"/>
      <c r="H371" s="283"/>
      <c r="I371" s="283"/>
      <c r="J371" s="166"/>
      <c r="K371" s="168">
        <v>4.599</v>
      </c>
      <c r="L371" s="166"/>
      <c r="M371" s="166"/>
      <c r="N371" s="166"/>
      <c r="O371" s="166"/>
      <c r="P371" s="166"/>
      <c r="Q371" s="166"/>
      <c r="R371" s="169"/>
      <c r="T371" s="170"/>
      <c r="U371" s="166"/>
      <c r="V371" s="166"/>
      <c r="W371" s="166"/>
      <c r="X371" s="166"/>
      <c r="Y371" s="166"/>
      <c r="Z371" s="166"/>
      <c r="AA371" s="171"/>
      <c r="AT371" s="172" t="s">
        <v>169</v>
      </c>
      <c r="AU371" s="172" t="s">
        <v>102</v>
      </c>
      <c r="AV371" s="10" t="s">
        <v>102</v>
      </c>
      <c r="AW371" s="10" t="s">
        <v>39</v>
      </c>
      <c r="AX371" s="10" t="s">
        <v>82</v>
      </c>
      <c r="AY371" s="172" t="s">
        <v>161</v>
      </c>
    </row>
    <row r="372" spans="2:51" s="11" customFormat="1" ht="22.5" customHeight="1">
      <c r="B372" s="173"/>
      <c r="C372" s="174"/>
      <c r="D372" s="174"/>
      <c r="E372" s="175" t="s">
        <v>5</v>
      </c>
      <c r="F372" s="284" t="s">
        <v>171</v>
      </c>
      <c r="G372" s="285"/>
      <c r="H372" s="285"/>
      <c r="I372" s="285"/>
      <c r="J372" s="174"/>
      <c r="K372" s="176">
        <v>231.577</v>
      </c>
      <c r="L372" s="174"/>
      <c r="M372" s="174"/>
      <c r="N372" s="174"/>
      <c r="O372" s="174"/>
      <c r="P372" s="174"/>
      <c r="Q372" s="174"/>
      <c r="R372" s="177"/>
      <c r="T372" s="178"/>
      <c r="U372" s="174"/>
      <c r="V372" s="174"/>
      <c r="W372" s="174"/>
      <c r="X372" s="174"/>
      <c r="Y372" s="174"/>
      <c r="Z372" s="174"/>
      <c r="AA372" s="179"/>
      <c r="AT372" s="180" t="s">
        <v>169</v>
      </c>
      <c r="AU372" s="180" t="s">
        <v>102</v>
      </c>
      <c r="AV372" s="11" t="s">
        <v>166</v>
      </c>
      <c r="AW372" s="11" t="s">
        <v>39</v>
      </c>
      <c r="AX372" s="11" t="s">
        <v>24</v>
      </c>
      <c r="AY372" s="180" t="s">
        <v>161</v>
      </c>
    </row>
    <row r="373" spans="2:65" s="1" customFormat="1" ht="57" customHeight="1">
      <c r="B373" s="129"/>
      <c r="C373" s="158" t="s">
        <v>593</v>
      </c>
      <c r="D373" s="158" t="s">
        <v>162</v>
      </c>
      <c r="E373" s="159" t="s">
        <v>594</v>
      </c>
      <c r="F373" s="277" t="s">
        <v>595</v>
      </c>
      <c r="G373" s="277"/>
      <c r="H373" s="277"/>
      <c r="I373" s="277"/>
      <c r="J373" s="160" t="s">
        <v>373</v>
      </c>
      <c r="K373" s="161">
        <v>3</v>
      </c>
      <c r="L373" s="278">
        <v>0</v>
      </c>
      <c r="M373" s="278"/>
      <c r="N373" s="279">
        <f>ROUND(L373*K373,2)</f>
        <v>0</v>
      </c>
      <c r="O373" s="279"/>
      <c r="P373" s="279"/>
      <c r="Q373" s="279"/>
      <c r="R373" s="132"/>
      <c r="T373" s="162" t="s">
        <v>5</v>
      </c>
      <c r="U373" s="46" t="s">
        <v>47</v>
      </c>
      <c r="V373" s="38"/>
      <c r="W373" s="163">
        <f>V373*K373</f>
        <v>0</v>
      </c>
      <c r="X373" s="163">
        <v>0.05</v>
      </c>
      <c r="Y373" s="163">
        <f>X373*K373</f>
        <v>0.15000000000000002</v>
      </c>
      <c r="Z373" s="163">
        <v>0</v>
      </c>
      <c r="AA373" s="164">
        <f>Z373*K373</f>
        <v>0</v>
      </c>
      <c r="AR373" s="20" t="s">
        <v>166</v>
      </c>
      <c r="AT373" s="20" t="s">
        <v>162</v>
      </c>
      <c r="AU373" s="20" t="s">
        <v>102</v>
      </c>
      <c r="AY373" s="20" t="s">
        <v>161</v>
      </c>
      <c r="BE373" s="103">
        <f>IF(U373="základní",N373,0)</f>
        <v>0</v>
      </c>
      <c r="BF373" s="103">
        <f>IF(U373="snížená",N373,0)</f>
        <v>0</v>
      </c>
      <c r="BG373" s="103">
        <f>IF(U373="zákl. přenesená",N373,0)</f>
        <v>0</v>
      </c>
      <c r="BH373" s="103">
        <f>IF(U373="sníž. přenesená",N373,0)</f>
        <v>0</v>
      </c>
      <c r="BI373" s="103">
        <f>IF(U373="nulová",N373,0)</f>
        <v>0</v>
      </c>
      <c r="BJ373" s="20" t="s">
        <v>24</v>
      </c>
      <c r="BK373" s="103">
        <f>ROUND(L373*K373,2)</f>
        <v>0</v>
      </c>
      <c r="BL373" s="20" t="s">
        <v>166</v>
      </c>
      <c r="BM373" s="20" t="s">
        <v>596</v>
      </c>
    </row>
    <row r="374" spans="2:51" s="10" customFormat="1" ht="22.5" customHeight="1">
      <c r="B374" s="165"/>
      <c r="C374" s="166"/>
      <c r="D374" s="166"/>
      <c r="E374" s="167" t="s">
        <v>5</v>
      </c>
      <c r="F374" s="280" t="s">
        <v>175</v>
      </c>
      <c r="G374" s="281"/>
      <c r="H374" s="281"/>
      <c r="I374" s="281"/>
      <c r="J374" s="166"/>
      <c r="K374" s="168">
        <v>3</v>
      </c>
      <c r="L374" s="166"/>
      <c r="M374" s="166"/>
      <c r="N374" s="166"/>
      <c r="O374" s="166"/>
      <c r="P374" s="166"/>
      <c r="Q374" s="166"/>
      <c r="R374" s="169"/>
      <c r="T374" s="170"/>
      <c r="U374" s="166"/>
      <c r="V374" s="166"/>
      <c r="W374" s="166"/>
      <c r="X374" s="166"/>
      <c r="Y374" s="166"/>
      <c r="Z374" s="166"/>
      <c r="AA374" s="171"/>
      <c r="AT374" s="172" t="s">
        <v>169</v>
      </c>
      <c r="AU374" s="172" t="s">
        <v>102</v>
      </c>
      <c r="AV374" s="10" t="s">
        <v>102</v>
      </c>
      <c r="AW374" s="10" t="s">
        <v>39</v>
      </c>
      <c r="AX374" s="10" t="s">
        <v>24</v>
      </c>
      <c r="AY374" s="172" t="s">
        <v>161</v>
      </c>
    </row>
    <row r="375" spans="2:65" s="1" customFormat="1" ht="31.5" customHeight="1">
      <c r="B375" s="129"/>
      <c r="C375" s="158" t="s">
        <v>597</v>
      </c>
      <c r="D375" s="158" t="s">
        <v>162</v>
      </c>
      <c r="E375" s="159" t="s">
        <v>598</v>
      </c>
      <c r="F375" s="277" t="s">
        <v>599</v>
      </c>
      <c r="G375" s="277"/>
      <c r="H375" s="277"/>
      <c r="I375" s="277"/>
      <c r="J375" s="160" t="s">
        <v>178</v>
      </c>
      <c r="K375" s="161">
        <v>1</v>
      </c>
      <c r="L375" s="278">
        <v>0</v>
      </c>
      <c r="M375" s="278"/>
      <c r="N375" s="279">
        <f>ROUND(L375*K375,2)</f>
        <v>0</v>
      </c>
      <c r="O375" s="279"/>
      <c r="P375" s="279"/>
      <c r="Q375" s="279"/>
      <c r="R375" s="132"/>
      <c r="T375" s="162" t="s">
        <v>5</v>
      </c>
      <c r="U375" s="46" t="s">
        <v>47</v>
      </c>
      <c r="V375" s="38"/>
      <c r="W375" s="163">
        <f>V375*K375</f>
        <v>0</v>
      </c>
      <c r="X375" s="163">
        <v>0</v>
      </c>
      <c r="Y375" s="163">
        <f>X375*K375</f>
        <v>0</v>
      </c>
      <c r="Z375" s="163">
        <v>0</v>
      </c>
      <c r="AA375" s="164">
        <f>Z375*K375</f>
        <v>0</v>
      </c>
      <c r="AR375" s="20" t="s">
        <v>166</v>
      </c>
      <c r="AT375" s="20" t="s">
        <v>162</v>
      </c>
      <c r="AU375" s="20" t="s">
        <v>102</v>
      </c>
      <c r="AY375" s="20" t="s">
        <v>161</v>
      </c>
      <c r="BE375" s="103">
        <f>IF(U375="základní",N375,0)</f>
        <v>0</v>
      </c>
      <c r="BF375" s="103">
        <f>IF(U375="snížená",N375,0)</f>
        <v>0</v>
      </c>
      <c r="BG375" s="103">
        <f>IF(U375="zákl. přenesená",N375,0)</f>
        <v>0</v>
      </c>
      <c r="BH375" s="103">
        <f>IF(U375="sníž. přenesená",N375,0)</f>
        <v>0</v>
      </c>
      <c r="BI375" s="103">
        <f>IF(U375="nulová",N375,0)</f>
        <v>0</v>
      </c>
      <c r="BJ375" s="20" t="s">
        <v>24</v>
      </c>
      <c r="BK375" s="103">
        <f>ROUND(L375*K375,2)</f>
        <v>0</v>
      </c>
      <c r="BL375" s="20" t="s">
        <v>166</v>
      </c>
      <c r="BM375" s="20" t="s">
        <v>600</v>
      </c>
    </row>
    <row r="376" spans="2:51" s="10" customFormat="1" ht="22.5" customHeight="1">
      <c r="B376" s="165"/>
      <c r="C376" s="166"/>
      <c r="D376" s="166"/>
      <c r="E376" s="167" t="s">
        <v>5</v>
      </c>
      <c r="F376" s="280" t="s">
        <v>24</v>
      </c>
      <c r="G376" s="281"/>
      <c r="H376" s="281"/>
      <c r="I376" s="281"/>
      <c r="J376" s="166"/>
      <c r="K376" s="168">
        <v>1</v>
      </c>
      <c r="L376" s="166"/>
      <c r="M376" s="166"/>
      <c r="N376" s="166"/>
      <c r="O376" s="166"/>
      <c r="P376" s="166"/>
      <c r="Q376" s="166"/>
      <c r="R376" s="169"/>
      <c r="T376" s="170"/>
      <c r="U376" s="166"/>
      <c r="V376" s="166"/>
      <c r="W376" s="166"/>
      <c r="X376" s="166"/>
      <c r="Y376" s="166"/>
      <c r="Z376" s="166"/>
      <c r="AA376" s="171"/>
      <c r="AT376" s="172" t="s">
        <v>169</v>
      </c>
      <c r="AU376" s="172" t="s">
        <v>102</v>
      </c>
      <c r="AV376" s="10" t="s">
        <v>102</v>
      </c>
      <c r="AW376" s="10" t="s">
        <v>39</v>
      </c>
      <c r="AX376" s="10" t="s">
        <v>24</v>
      </c>
      <c r="AY376" s="172" t="s">
        <v>161</v>
      </c>
    </row>
    <row r="377" spans="2:65" s="1" customFormat="1" ht="22.5" customHeight="1">
      <c r="B377" s="129"/>
      <c r="C377" s="158" t="s">
        <v>601</v>
      </c>
      <c r="D377" s="158" t="s">
        <v>162</v>
      </c>
      <c r="E377" s="159" t="s">
        <v>602</v>
      </c>
      <c r="F377" s="277" t="s">
        <v>603</v>
      </c>
      <c r="G377" s="277"/>
      <c r="H377" s="277"/>
      <c r="I377" s="277"/>
      <c r="J377" s="160" t="s">
        <v>178</v>
      </c>
      <c r="K377" s="161">
        <v>1</v>
      </c>
      <c r="L377" s="278">
        <v>0</v>
      </c>
      <c r="M377" s="278"/>
      <c r="N377" s="279">
        <f>ROUND(L377*K377,2)</f>
        <v>0</v>
      </c>
      <c r="O377" s="279"/>
      <c r="P377" s="279"/>
      <c r="Q377" s="279"/>
      <c r="R377" s="132"/>
      <c r="T377" s="162" t="s">
        <v>5</v>
      </c>
      <c r="U377" s="46" t="s">
        <v>47</v>
      </c>
      <c r="V377" s="38"/>
      <c r="W377" s="163">
        <f>V377*K377</f>
        <v>0</v>
      </c>
      <c r="X377" s="163">
        <v>0</v>
      </c>
      <c r="Y377" s="163">
        <f>X377*K377</f>
        <v>0</v>
      </c>
      <c r="Z377" s="163">
        <v>0</v>
      </c>
      <c r="AA377" s="164">
        <f>Z377*K377</f>
        <v>0</v>
      </c>
      <c r="AR377" s="20" t="s">
        <v>166</v>
      </c>
      <c r="AT377" s="20" t="s">
        <v>162</v>
      </c>
      <c r="AU377" s="20" t="s">
        <v>102</v>
      </c>
      <c r="AY377" s="20" t="s">
        <v>161</v>
      </c>
      <c r="BE377" s="103">
        <f>IF(U377="základní",N377,0)</f>
        <v>0</v>
      </c>
      <c r="BF377" s="103">
        <f>IF(U377="snížená",N377,0)</f>
        <v>0</v>
      </c>
      <c r="BG377" s="103">
        <f>IF(U377="zákl. přenesená",N377,0)</f>
        <v>0</v>
      </c>
      <c r="BH377" s="103">
        <f>IF(U377="sníž. přenesená",N377,0)</f>
        <v>0</v>
      </c>
      <c r="BI377" s="103">
        <f>IF(U377="nulová",N377,0)</f>
        <v>0</v>
      </c>
      <c r="BJ377" s="20" t="s">
        <v>24</v>
      </c>
      <c r="BK377" s="103">
        <f>ROUND(L377*K377,2)</f>
        <v>0</v>
      </c>
      <c r="BL377" s="20" t="s">
        <v>166</v>
      </c>
      <c r="BM377" s="20" t="s">
        <v>604</v>
      </c>
    </row>
    <row r="378" spans="2:51" s="10" customFormat="1" ht="22.5" customHeight="1">
      <c r="B378" s="165"/>
      <c r="C378" s="166"/>
      <c r="D378" s="166"/>
      <c r="E378" s="167" t="s">
        <v>5</v>
      </c>
      <c r="F378" s="280" t="s">
        <v>24</v>
      </c>
      <c r="G378" s="281"/>
      <c r="H378" s="281"/>
      <c r="I378" s="281"/>
      <c r="J378" s="166"/>
      <c r="K378" s="168">
        <v>1</v>
      </c>
      <c r="L378" s="166"/>
      <c r="M378" s="166"/>
      <c r="N378" s="166"/>
      <c r="O378" s="166"/>
      <c r="P378" s="166"/>
      <c r="Q378" s="166"/>
      <c r="R378" s="169"/>
      <c r="T378" s="170"/>
      <c r="U378" s="166"/>
      <c r="V378" s="166"/>
      <c r="W378" s="166"/>
      <c r="X378" s="166"/>
      <c r="Y378" s="166"/>
      <c r="Z378" s="166"/>
      <c r="AA378" s="171"/>
      <c r="AT378" s="172" t="s">
        <v>169</v>
      </c>
      <c r="AU378" s="172" t="s">
        <v>102</v>
      </c>
      <c r="AV378" s="10" t="s">
        <v>102</v>
      </c>
      <c r="AW378" s="10" t="s">
        <v>39</v>
      </c>
      <c r="AX378" s="10" t="s">
        <v>24</v>
      </c>
      <c r="AY378" s="172" t="s">
        <v>161</v>
      </c>
    </row>
    <row r="379" spans="2:65" s="1" customFormat="1" ht="22.5" customHeight="1">
      <c r="B379" s="129"/>
      <c r="C379" s="158" t="s">
        <v>605</v>
      </c>
      <c r="D379" s="158" t="s">
        <v>162</v>
      </c>
      <c r="E379" s="159" t="s">
        <v>606</v>
      </c>
      <c r="F379" s="277" t="s">
        <v>607</v>
      </c>
      <c r="G379" s="277"/>
      <c r="H379" s="277"/>
      <c r="I379" s="277"/>
      <c r="J379" s="160" t="s">
        <v>178</v>
      </c>
      <c r="K379" s="161">
        <v>1</v>
      </c>
      <c r="L379" s="278">
        <v>0</v>
      </c>
      <c r="M379" s="278"/>
      <c r="N379" s="279">
        <f>ROUND(L379*K379,2)</f>
        <v>0</v>
      </c>
      <c r="O379" s="279"/>
      <c r="P379" s="279"/>
      <c r="Q379" s="279"/>
      <c r="R379" s="132"/>
      <c r="T379" s="162" t="s">
        <v>5</v>
      </c>
      <c r="U379" s="46" t="s">
        <v>47</v>
      </c>
      <c r="V379" s="38"/>
      <c r="W379" s="163">
        <f>V379*K379</f>
        <v>0</v>
      </c>
      <c r="X379" s="163">
        <v>0</v>
      </c>
      <c r="Y379" s="163">
        <f>X379*K379</f>
        <v>0</v>
      </c>
      <c r="Z379" s="163">
        <v>0</v>
      </c>
      <c r="AA379" s="164">
        <f>Z379*K379</f>
        <v>0</v>
      </c>
      <c r="AR379" s="20" t="s">
        <v>166</v>
      </c>
      <c r="AT379" s="20" t="s">
        <v>162</v>
      </c>
      <c r="AU379" s="20" t="s">
        <v>102</v>
      </c>
      <c r="AY379" s="20" t="s">
        <v>161</v>
      </c>
      <c r="BE379" s="103">
        <f>IF(U379="základní",N379,0)</f>
        <v>0</v>
      </c>
      <c r="BF379" s="103">
        <f>IF(U379="snížená",N379,0)</f>
        <v>0</v>
      </c>
      <c r="BG379" s="103">
        <f>IF(U379="zákl. přenesená",N379,0)</f>
        <v>0</v>
      </c>
      <c r="BH379" s="103">
        <f>IF(U379="sníž. přenesená",N379,0)</f>
        <v>0</v>
      </c>
      <c r="BI379" s="103">
        <f>IF(U379="nulová",N379,0)</f>
        <v>0</v>
      </c>
      <c r="BJ379" s="20" t="s">
        <v>24</v>
      </c>
      <c r="BK379" s="103">
        <f>ROUND(L379*K379,2)</f>
        <v>0</v>
      </c>
      <c r="BL379" s="20" t="s">
        <v>166</v>
      </c>
      <c r="BM379" s="20" t="s">
        <v>608</v>
      </c>
    </row>
    <row r="380" spans="2:51" s="10" customFormat="1" ht="22.5" customHeight="1">
      <c r="B380" s="165"/>
      <c r="C380" s="166"/>
      <c r="D380" s="166"/>
      <c r="E380" s="167" t="s">
        <v>5</v>
      </c>
      <c r="F380" s="280" t="s">
        <v>24</v>
      </c>
      <c r="G380" s="281"/>
      <c r="H380" s="281"/>
      <c r="I380" s="281"/>
      <c r="J380" s="166"/>
      <c r="K380" s="168">
        <v>1</v>
      </c>
      <c r="L380" s="166"/>
      <c r="M380" s="166"/>
      <c r="N380" s="166"/>
      <c r="O380" s="166"/>
      <c r="P380" s="166"/>
      <c r="Q380" s="166"/>
      <c r="R380" s="169"/>
      <c r="T380" s="170"/>
      <c r="U380" s="166"/>
      <c r="V380" s="166"/>
      <c r="W380" s="166"/>
      <c r="X380" s="166"/>
      <c r="Y380" s="166"/>
      <c r="Z380" s="166"/>
      <c r="AA380" s="171"/>
      <c r="AT380" s="172" t="s">
        <v>169</v>
      </c>
      <c r="AU380" s="172" t="s">
        <v>102</v>
      </c>
      <c r="AV380" s="10" t="s">
        <v>102</v>
      </c>
      <c r="AW380" s="10" t="s">
        <v>39</v>
      </c>
      <c r="AX380" s="10" t="s">
        <v>24</v>
      </c>
      <c r="AY380" s="172" t="s">
        <v>161</v>
      </c>
    </row>
    <row r="381" spans="2:65" s="1" customFormat="1" ht="31.5" customHeight="1">
      <c r="B381" s="129"/>
      <c r="C381" s="158" t="s">
        <v>609</v>
      </c>
      <c r="D381" s="158" t="s">
        <v>162</v>
      </c>
      <c r="E381" s="159" t="s">
        <v>610</v>
      </c>
      <c r="F381" s="277" t="s">
        <v>611</v>
      </c>
      <c r="G381" s="277"/>
      <c r="H381" s="277"/>
      <c r="I381" s="277"/>
      <c r="J381" s="160" t="s">
        <v>178</v>
      </c>
      <c r="K381" s="161">
        <v>1</v>
      </c>
      <c r="L381" s="278">
        <v>0</v>
      </c>
      <c r="M381" s="278"/>
      <c r="N381" s="279">
        <f>ROUND(L381*K381,2)</f>
        <v>0</v>
      </c>
      <c r="O381" s="279"/>
      <c r="P381" s="279"/>
      <c r="Q381" s="279"/>
      <c r="R381" s="132"/>
      <c r="T381" s="162" t="s">
        <v>5</v>
      </c>
      <c r="U381" s="46" t="s">
        <v>47</v>
      </c>
      <c r="V381" s="38"/>
      <c r="W381" s="163">
        <f>V381*K381</f>
        <v>0</v>
      </c>
      <c r="X381" s="163">
        <v>0</v>
      </c>
      <c r="Y381" s="163">
        <f>X381*K381</f>
        <v>0</v>
      </c>
      <c r="Z381" s="163">
        <v>0</v>
      </c>
      <c r="AA381" s="164">
        <f>Z381*K381</f>
        <v>0</v>
      </c>
      <c r="AR381" s="20" t="s">
        <v>166</v>
      </c>
      <c r="AT381" s="20" t="s">
        <v>162</v>
      </c>
      <c r="AU381" s="20" t="s">
        <v>102</v>
      </c>
      <c r="AY381" s="20" t="s">
        <v>161</v>
      </c>
      <c r="BE381" s="103">
        <f>IF(U381="základní",N381,0)</f>
        <v>0</v>
      </c>
      <c r="BF381" s="103">
        <f>IF(U381="snížená",N381,0)</f>
        <v>0</v>
      </c>
      <c r="BG381" s="103">
        <f>IF(U381="zákl. přenesená",N381,0)</f>
        <v>0</v>
      </c>
      <c r="BH381" s="103">
        <f>IF(U381="sníž. přenesená",N381,0)</f>
        <v>0</v>
      </c>
      <c r="BI381" s="103">
        <f>IF(U381="nulová",N381,0)</f>
        <v>0</v>
      </c>
      <c r="BJ381" s="20" t="s">
        <v>24</v>
      </c>
      <c r="BK381" s="103">
        <f>ROUND(L381*K381,2)</f>
        <v>0</v>
      </c>
      <c r="BL381" s="20" t="s">
        <v>166</v>
      </c>
      <c r="BM381" s="20" t="s">
        <v>612</v>
      </c>
    </row>
    <row r="382" spans="2:51" s="10" customFormat="1" ht="22.5" customHeight="1">
      <c r="B382" s="165"/>
      <c r="C382" s="166"/>
      <c r="D382" s="166"/>
      <c r="E382" s="167" t="s">
        <v>5</v>
      </c>
      <c r="F382" s="280" t="s">
        <v>24</v>
      </c>
      <c r="G382" s="281"/>
      <c r="H382" s="281"/>
      <c r="I382" s="281"/>
      <c r="J382" s="166"/>
      <c r="K382" s="168">
        <v>1</v>
      </c>
      <c r="L382" s="166"/>
      <c r="M382" s="166"/>
      <c r="N382" s="166"/>
      <c r="O382" s="166"/>
      <c r="P382" s="166"/>
      <c r="Q382" s="166"/>
      <c r="R382" s="169"/>
      <c r="T382" s="170"/>
      <c r="U382" s="166"/>
      <c r="V382" s="166"/>
      <c r="W382" s="166"/>
      <c r="X382" s="166"/>
      <c r="Y382" s="166"/>
      <c r="Z382" s="166"/>
      <c r="AA382" s="171"/>
      <c r="AT382" s="172" t="s">
        <v>169</v>
      </c>
      <c r="AU382" s="172" t="s">
        <v>102</v>
      </c>
      <c r="AV382" s="10" t="s">
        <v>102</v>
      </c>
      <c r="AW382" s="10" t="s">
        <v>39</v>
      </c>
      <c r="AX382" s="10" t="s">
        <v>24</v>
      </c>
      <c r="AY382" s="172" t="s">
        <v>161</v>
      </c>
    </row>
    <row r="383" spans="2:65" s="1" customFormat="1" ht="22.5" customHeight="1">
      <c r="B383" s="129"/>
      <c r="C383" s="158" t="s">
        <v>613</v>
      </c>
      <c r="D383" s="158" t="s">
        <v>162</v>
      </c>
      <c r="E383" s="159" t="s">
        <v>614</v>
      </c>
      <c r="F383" s="277" t="s">
        <v>615</v>
      </c>
      <c r="G383" s="277"/>
      <c r="H383" s="277"/>
      <c r="I383" s="277"/>
      <c r="J383" s="160" t="s">
        <v>233</v>
      </c>
      <c r="K383" s="161">
        <v>281</v>
      </c>
      <c r="L383" s="278">
        <v>0</v>
      </c>
      <c r="M383" s="278"/>
      <c r="N383" s="279">
        <f>ROUND(L383*K383,2)</f>
        <v>0</v>
      </c>
      <c r="O383" s="279"/>
      <c r="P383" s="279"/>
      <c r="Q383" s="279"/>
      <c r="R383" s="132"/>
      <c r="T383" s="162" t="s">
        <v>5</v>
      </c>
      <c r="U383" s="46" t="s">
        <v>47</v>
      </c>
      <c r="V383" s="38"/>
      <c r="W383" s="163">
        <f>V383*K383</f>
        <v>0</v>
      </c>
      <c r="X383" s="163">
        <v>0.105</v>
      </c>
      <c r="Y383" s="163">
        <f>X383*K383</f>
        <v>29.505</v>
      </c>
      <c r="Z383" s="163">
        <v>0</v>
      </c>
      <c r="AA383" s="164">
        <f>Z383*K383</f>
        <v>0</v>
      </c>
      <c r="AR383" s="20" t="s">
        <v>166</v>
      </c>
      <c r="AT383" s="20" t="s">
        <v>162</v>
      </c>
      <c r="AU383" s="20" t="s">
        <v>102</v>
      </c>
      <c r="AY383" s="20" t="s">
        <v>161</v>
      </c>
      <c r="BE383" s="103">
        <f>IF(U383="základní",N383,0)</f>
        <v>0</v>
      </c>
      <c r="BF383" s="103">
        <f>IF(U383="snížená",N383,0)</f>
        <v>0</v>
      </c>
      <c r="BG383" s="103">
        <f>IF(U383="zákl. přenesená",N383,0)</f>
        <v>0</v>
      </c>
      <c r="BH383" s="103">
        <f>IF(U383="sníž. přenesená",N383,0)</f>
        <v>0</v>
      </c>
      <c r="BI383" s="103">
        <f>IF(U383="nulová",N383,0)</f>
        <v>0</v>
      </c>
      <c r="BJ383" s="20" t="s">
        <v>24</v>
      </c>
      <c r="BK383" s="103">
        <f>ROUND(L383*K383,2)</f>
        <v>0</v>
      </c>
      <c r="BL383" s="20" t="s">
        <v>166</v>
      </c>
      <c r="BM383" s="20" t="s">
        <v>616</v>
      </c>
    </row>
    <row r="384" spans="2:51" s="10" customFormat="1" ht="22.5" customHeight="1">
      <c r="B384" s="165"/>
      <c r="C384" s="166"/>
      <c r="D384" s="166"/>
      <c r="E384" s="167" t="s">
        <v>5</v>
      </c>
      <c r="F384" s="280" t="s">
        <v>617</v>
      </c>
      <c r="G384" s="281"/>
      <c r="H384" s="281"/>
      <c r="I384" s="281"/>
      <c r="J384" s="166"/>
      <c r="K384" s="168">
        <v>281</v>
      </c>
      <c r="L384" s="166"/>
      <c r="M384" s="166"/>
      <c r="N384" s="166"/>
      <c r="O384" s="166"/>
      <c r="P384" s="166"/>
      <c r="Q384" s="166"/>
      <c r="R384" s="169"/>
      <c r="T384" s="170"/>
      <c r="U384" s="166"/>
      <c r="V384" s="166"/>
      <c r="W384" s="166"/>
      <c r="X384" s="166"/>
      <c r="Y384" s="166"/>
      <c r="Z384" s="166"/>
      <c r="AA384" s="171"/>
      <c r="AT384" s="172" t="s">
        <v>169</v>
      </c>
      <c r="AU384" s="172" t="s">
        <v>102</v>
      </c>
      <c r="AV384" s="10" t="s">
        <v>102</v>
      </c>
      <c r="AW384" s="10" t="s">
        <v>39</v>
      </c>
      <c r="AX384" s="10" t="s">
        <v>24</v>
      </c>
      <c r="AY384" s="172" t="s">
        <v>161</v>
      </c>
    </row>
    <row r="385" spans="2:65" s="1" customFormat="1" ht="31.5" customHeight="1">
      <c r="B385" s="129"/>
      <c r="C385" s="158" t="s">
        <v>618</v>
      </c>
      <c r="D385" s="158" t="s">
        <v>162</v>
      </c>
      <c r="E385" s="159" t="s">
        <v>619</v>
      </c>
      <c r="F385" s="277" t="s">
        <v>620</v>
      </c>
      <c r="G385" s="277"/>
      <c r="H385" s="277"/>
      <c r="I385" s="277"/>
      <c r="J385" s="160" t="s">
        <v>233</v>
      </c>
      <c r="K385" s="161">
        <v>22.54</v>
      </c>
      <c r="L385" s="278">
        <v>0</v>
      </c>
      <c r="M385" s="278"/>
      <c r="N385" s="279">
        <f>ROUND(L385*K385,2)</f>
        <v>0</v>
      </c>
      <c r="O385" s="279"/>
      <c r="P385" s="279"/>
      <c r="Q385" s="279"/>
      <c r="R385" s="132"/>
      <c r="T385" s="162" t="s">
        <v>5</v>
      </c>
      <c r="U385" s="46" t="s">
        <v>47</v>
      </c>
      <c r="V385" s="38"/>
      <c r="W385" s="163">
        <f>V385*K385</f>
        <v>0</v>
      </c>
      <c r="X385" s="163">
        <v>0.24101</v>
      </c>
      <c r="Y385" s="163">
        <f>X385*K385</f>
        <v>5.4323654</v>
      </c>
      <c r="Z385" s="163">
        <v>0</v>
      </c>
      <c r="AA385" s="164">
        <f>Z385*K385</f>
        <v>0</v>
      </c>
      <c r="AR385" s="20" t="s">
        <v>166</v>
      </c>
      <c r="AT385" s="20" t="s">
        <v>162</v>
      </c>
      <c r="AU385" s="20" t="s">
        <v>102</v>
      </c>
      <c r="AY385" s="20" t="s">
        <v>161</v>
      </c>
      <c r="BE385" s="103">
        <f>IF(U385="základní",N385,0)</f>
        <v>0</v>
      </c>
      <c r="BF385" s="103">
        <f>IF(U385="snížená",N385,0)</f>
        <v>0</v>
      </c>
      <c r="BG385" s="103">
        <f>IF(U385="zákl. přenesená",N385,0)</f>
        <v>0</v>
      </c>
      <c r="BH385" s="103">
        <f>IF(U385="sníž. přenesená",N385,0)</f>
        <v>0</v>
      </c>
      <c r="BI385" s="103">
        <f>IF(U385="nulová",N385,0)</f>
        <v>0</v>
      </c>
      <c r="BJ385" s="20" t="s">
        <v>24</v>
      </c>
      <c r="BK385" s="103">
        <f>ROUND(L385*K385,2)</f>
        <v>0</v>
      </c>
      <c r="BL385" s="20" t="s">
        <v>166</v>
      </c>
      <c r="BM385" s="20" t="s">
        <v>621</v>
      </c>
    </row>
    <row r="386" spans="2:51" s="10" customFormat="1" ht="22.5" customHeight="1">
      <c r="B386" s="165"/>
      <c r="C386" s="166"/>
      <c r="D386" s="166"/>
      <c r="E386" s="167" t="s">
        <v>5</v>
      </c>
      <c r="F386" s="280" t="s">
        <v>622</v>
      </c>
      <c r="G386" s="281"/>
      <c r="H386" s="281"/>
      <c r="I386" s="281"/>
      <c r="J386" s="166"/>
      <c r="K386" s="168">
        <v>22.54</v>
      </c>
      <c r="L386" s="166"/>
      <c r="M386" s="166"/>
      <c r="N386" s="166"/>
      <c r="O386" s="166"/>
      <c r="P386" s="166"/>
      <c r="Q386" s="166"/>
      <c r="R386" s="169"/>
      <c r="T386" s="170"/>
      <c r="U386" s="166"/>
      <c r="V386" s="166"/>
      <c r="W386" s="166"/>
      <c r="X386" s="166"/>
      <c r="Y386" s="166"/>
      <c r="Z386" s="166"/>
      <c r="AA386" s="171"/>
      <c r="AT386" s="172" t="s">
        <v>169</v>
      </c>
      <c r="AU386" s="172" t="s">
        <v>102</v>
      </c>
      <c r="AV386" s="10" t="s">
        <v>102</v>
      </c>
      <c r="AW386" s="10" t="s">
        <v>39</v>
      </c>
      <c r="AX386" s="10" t="s">
        <v>24</v>
      </c>
      <c r="AY386" s="172" t="s">
        <v>161</v>
      </c>
    </row>
    <row r="387" spans="2:65" s="1" customFormat="1" ht="31.5" customHeight="1">
      <c r="B387" s="129"/>
      <c r="C387" s="158" t="s">
        <v>623</v>
      </c>
      <c r="D387" s="158" t="s">
        <v>162</v>
      </c>
      <c r="E387" s="159" t="s">
        <v>624</v>
      </c>
      <c r="F387" s="277" t="s">
        <v>625</v>
      </c>
      <c r="G387" s="277"/>
      <c r="H387" s="277"/>
      <c r="I387" s="277"/>
      <c r="J387" s="160" t="s">
        <v>373</v>
      </c>
      <c r="K387" s="161">
        <v>19</v>
      </c>
      <c r="L387" s="278">
        <v>0</v>
      </c>
      <c r="M387" s="278"/>
      <c r="N387" s="279">
        <f>ROUND(L387*K387,2)</f>
        <v>0</v>
      </c>
      <c r="O387" s="279"/>
      <c r="P387" s="279"/>
      <c r="Q387" s="279"/>
      <c r="R387" s="132"/>
      <c r="T387" s="162" t="s">
        <v>5</v>
      </c>
      <c r="U387" s="46" t="s">
        <v>47</v>
      </c>
      <c r="V387" s="38"/>
      <c r="W387" s="163">
        <f>V387*K387</f>
        <v>0</v>
      </c>
      <c r="X387" s="163">
        <v>0.00048</v>
      </c>
      <c r="Y387" s="163">
        <f>X387*K387</f>
        <v>0.00912</v>
      </c>
      <c r="Z387" s="163">
        <v>0</v>
      </c>
      <c r="AA387" s="164">
        <f>Z387*K387</f>
        <v>0</v>
      </c>
      <c r="AR387" s="20" t="s">
        <v>166</v>
      </c>
      <c r="AT387" s="20" t="s">
        <v>162</v>
      </c>
      <c r="AU387" s="20" t="s">
        <v>102</v>
      </c>
      <c r="AY387" s="20" t="s">
        <v>161</v>
      </c>
      <c r="BE387" s="103">
        <f>IF(U387="základní",N387,0)</f>
        <v>0</v>
      </c>
      <c r="BF387" s="103">
        <f>IF(U387="snížená",N387,0)</f>
        <v>0</v>
      </c>
      <c r="BG387" s="103">
        <f>IF(U387="zákl. přenesená",N387,0)</f>
        <v>0</v>
      </c>
      <c r="BH387" s="103">
        <f>IF(U387="sníž. přenesená",N387,0)</f>
        <v>0</v>
      </c>
      <c r="BI387" s="103">
        <f>IF(U387="nulová",N387,0)</f>
        <v>0</v>
      </c>
      <c r="BJ387" s="20" t="s">
        <v>24</v>
      </c>
      <c r="BK387" s="103">
        <f>ROUND(L387*K387,2)</f>
        <v>0</v>
      </c>
      <c r="BL387" s="20" t="s">
        <v>166</v>
      </c>
      <c r="BM387" s="20" t="s">
        <v>626</v>
      </c>
    </row>
    <row r="388" spans="2:51" s="10" customFormat="1" ht="22.5" customHeight="1">
      <c r="B388" s="165"/>
      <c r="C388" s="166"/>
      <c r="D388" s="166"/>
      <c r="E388" s="167" t="s">
        <v>5</v>
      </c>
      <c r="F388" s="280" t="s">
        <v>254</v>
      </c>
      <c r="G388" s="281"/>
      <c r="H388" s="281"/>
      <c r="I388" s="281"/>
      <c r="J388" s="166"/>
      <c r="K388" s="168">
        <v>18</v>
      </c>
      <c r="L388" s="166"/>
      <c r="M388" s="166"/>
      <c r="N388" s="166"/>
      <c r="O388" s="166"/>
      <c r="P388" s="166"/>
      <c r="Q388" s="166"/>
      <c r="R388" s="169"/>
      <c r="T388" s="170"/>
      <c r="U388" s="166"/>
      <c r="V388" s="166"/>
      <c r="W388" s="166"/>
      <c r="X388" s="166"/>
      <c r="Y388" s="166"/>
      <c r="Z388" s="166"/>
      <c r="AA388" s="171"/>
      <c r="AT388" s="172" t="s">
        <v>169</v>
      </c>
      <c r="AU388" s="172" t="s">
        <v>102</v>
      </c>
      <c r="AV388" s="10" t="s">
        <v>102</v>
      </c>
      <c r="AW388" s="10" t="s">
        <v>39</v>
      </c>
      <c r="AX388" s="10" t="s">
        <v>82</v>
      </c>
      <c r="AY388" s="172" t="s">
        <v>161</v>
      </c>
    </row>
    <row r="389" spans="2:51" s="10" customFormat="1" ht="22.5" customHeight="1">
      <c r="B389" s="165"/>
      <c r="C389" s="166"/>
      <c r="D389" s="166"/>
      <c r="E389" s="167" t="s">
        <v>5</v>
      </c>
      <c r="F389" s="282" t="s">
        <v>24</v>
      </c>
      <c r="G389" s="283"/>
      <c r="H389" s="283"/>
      <c r="I389" s="283"/>
      <c r="J389" s="166"/>
      <c r="K389" s="168">
        <v>1</v>
      </c>
      <c r="L389" s="166"/>
      <c r="M389" s="166"/>
      <c r="N389" s="166"/>
      <c r="O389" s="166"/>
      <c r="P389" s="166"/>
      <c r="Q389" s="166"/>
      <c r="R389" s="169"/>
      <c r="T389" s="170"/>
      <c r="U389" s="166"/>
      <c r="V389" s="166"/>
      <c r="W389" s="166"/>
      <c r="X389" s="166"/>
      <c r="Y389" s="166"/>
      <c r="Z389" s="166"/>
      <c r="AA389" s="171"/>
      <c r="AT389" s="172" t="s">
        <v>169</v>
      </c>
      <c r="AU389" s="172" t="s">
        <v>102</v>
      </c>
      <c r="AV389" s="10" t="s">
        <v>102</v>
      </c>
      <c r="AW389" s="10" t="s">
        <v>39</v>
      </c>
      <c r="AX389" s="10" t="s">
        <v>82</v>
      </c>
      <c r="AY389" s="172" t="s">
        <v>161</v>
      </c>
    </row>
    <row r="390" spans="2:51" s="11" customFormat="1" ht="22.5" customHeight="1">
      <c r="B390" s="173"/>
      <c r="C390" s="174"/>
      <c r="D390" s="174"/>
      <c r="E390" s="175" t="s">
        <v>5</v>
      </c>
      <c r="F390" s="284" t="s">
        <v>171</v>
      </c>
      <c r="G390" s="285"/>
      <c r="H390" s="285"/>
      <c r="I390" s="285"/>
      <c r="J390" s="174"/>
      <c r="K390" s="176">
        <v>19</v>
      </c>
      <c r="L390" s="174"/>
      <c r="M390" s="174"/>
      <c r="N390" s="174"/>
      <c r="O390" s="174"/>
      <c r="P390" s="174"/>
      <c r="Q390" s="174"/>
      <c r="R390" s="177"/>
      <c r="T390" s="178"/>
      <c r="U390" s="174"/>
      <c r="V390" s="174"/>
      <c r="W390" s="174"/>
      <c r="X390" s="174"/>
      <c r="Y390" s="174"/>
      <c r="Z390" s="174"/>
      <c r="AA390" s="179"/>
      <c r="AT390" s="180" t="s">
        <v>169</v>
      </c>
      <c r="AU390" s="180" t="s">
        <v>102</v>
      </c>
      <c r="AV390" s="11" t="s">
        <v>166</v>
      </c>
      <c r="AW390" s="11" t="s">
        <v>39</v>
      </c>
      <c r="AX390" s="11" t="s">
        <v>24</v>
      </c>
      <c r="AY390" s="180" t="s">
        <v>161</v>
      </c>
    </row>
    <row r="391" spans="2:65" s="1" customFormat="1" ht="31.5" customHeight="1">
      <c r="B391" s="129"/>
      <c r="C391" s="181" t="s">
        <v>627</v>
      </c>
      <c r="D391" s="181" t="s">
        <v>244</v>
      </c>
      <c r="E391" s="182" t="s">
        <v>628</v>
      </c>
      <c r="F391" s="286" t="s">
        <v>629</v>
      </c>
      <c r="G391" s="286"/>
      <c r="H391" s="286"/>
      <c r="I391" s="286"/>
      <c r="J391" s="183" t="s">
        <v>373</v>
      </c>
      <c r="K391" s="184">
        <v>18</v>
      </c>
      <c r="L391" s="287">
        <v>0</v>
      </c>
      <c r="M391" s="287"/>
      <c r="N391" s="288">
        <f>ROUND(L391*K391,2)</f>
        <v>0</v>
      </c>
      <c r="O391" s="279"/>
      <c r="P391" s="279"/>
      <c r="Q391" s="279"/>
      <c r="R391" s="132"/>
      <c r="T391" s="162" t="s">
        <v>5</v>
      </c>
      <c r="U391" s="46" t="s">
        <v>47</v>
      </c>
      <c r="V391" s="38"/>
      <c r="W391" s="163">
        <f>V391*K391</f>
        <v>0</v>
      </c>
      <c r="X391" s="163">
        <v>0.01847</v>
      </c>
      <c r="Y391" s="163">
        <f>X391*K391</f>
        <v>0.33246</v>
      </c>
      <c r="Z391" s="163">
        <v>0</v>
      </c>
      <c r="AA391" s="164">
        <f>Z391*K391</f>
        <v>0</v>
      </c>
      <c r="AR391" s="20" t="s">
        <v>202</v>
      </c>
      <c r="AT391" s="20" t="s">
        <v>244</v>
      </c>
      <c r="AU391" s="20" t="s">
        <v>102</v>
      </c>
      <c r="AY391" s="20" t="s">
        <v>161</v>
      </c>
      <c r="BE391" s="103">
        <f>IF(U391="základní",N391,0)</f>
        <v>0</v>
      </c>
      <c r="BF391" s="103">
        <f>IF(U391="snížená",N391,0)</f>
        <v>0</v>
      </c>
      <c r="BG391" s="103">
        <f>IF(U391="zákl. přenesená",N391,0)</f>
        <v>0</v>
      </c>
      <c r="BH391" s="103">
        <f>IF(U391="sníž. přenesená",N391,0)</f>
        <v>0</v>
      </c>
      <c r="BI391" s="103">
        <f>IF(U391="nulová",N391,0)</f>
        <v>0</v>
      </c>
      <c r="BJ391" s="20" t="s">
        <v>24</v>
      </c>
      <c r="BK391" s="103">
        <f>ROUND(L391*K391,2)</f>
        <v>0</v>
      </c>
      <c r="BL391" s="20" t="s">
        <v>166</v>
      </c>
      <c r="BM391" s="20" t="s">
        <v>630</v>
      </c>
    </row>
    <row r="392" spans="2:65" s="1" customFormat="1" ht="31.5" customHeight="1">
      <c r="B392" s="129"/>
      <c r="C392" s="181" t="s">
        <v>631</v>
      </c>
      <c r="D392" s="181" t="s">
        <v>244</v>
      </c>
      <c r="E392" s="182" t="s">
        <v>632</v>
      </c>
      <c r="F392" s="286" t="s">
        <v>633</v>
      </c>
      <c r="G392" s="286"/>
      <c r="H392" s="286"/>
      <c r="I392" s="286"/>
      <c r="J392" s="183" t="s">
        <v>373</v>
      </c>
      <c r="K392" s="184">
        <v>1</v>
      </c>
      <c r="L392" s="287">
        <v>0</v>
      </c>
      <c r="M392" s="287"/>
      <c r="N392" s="288">
        <f>ROUND(L392*K392,2)</f>
        <v>0</v>
      </c>
      <c r="O392" s="279"/>
      <c r="P392" s="279"/>
      <c r="Q392" s="279"/>
      <c r="R392" s="132"/>
      <c r="T392" s="162" t="s">
        <v>5</v>
      </c>
      <c r="U392" s="46" t="s">
        <v>47</v>
      </c>
      <c r="V392" s="38"/>
      <c r="W392" s="163">
        <f>V392*K392</f>
        <v>0</v>
      </c>
      <c r="X392" s="163">
        <v>0.01847</v>
      </c>
      <c r="Y392" s="163">
        <f>X392*K392</f>
        <v>0.01847</v>
      </c>
      <c r="Z392" s="163">
        <v>0</v>
      </c>
      <c r="AA392" s="164">
        <f>Z392*K392</f>
        <v>0</v>
      </c>
      <c r="AR392" s="20" t="s">
        <v>202</v>
      </c>
      <c r="AT392" s="20" t="s">
        <v>244</v>
      </c>
      <c r="AU392" s="20" t="s">
        <v>102</v>
      </c>
      <c r="AY392" s="20" t="s">
        <v>161</v>
      </c>
      <c r="BE392" s="103">
        <f>IF(U392="základní",N392,0)</f>
        <v>0</v>
      </c>
      <c r="BF392" s="103">
        <f>IF(U392="snížená",N392,0)</f>
        <v>0</v>
      </c>
      <c r="BG392" s="103">
        <f>IF(U392="zákl. přenesená",N392,0)</f>
        <v>0</v>
      </c>
      <c r="BH392" s="103">
        <f>IF(U392="sníž. přenesená",N392,0)</f>
        <v>0</v>
      </c>
      <c r="BI392" s="103">
        <f>IF(U392="nulová",N392,0)</f>
        <v>0</v>
      </c>
      <c r="BJ392" s="20" t="s">
        <v>24</v>
      </c>
      <c r="BK392" s="103">
        <f>ROUND(L392*K392,2)</f>
        <v>0</v>
      </c>
      <c r="BL392" s="20" t="s">
        <v>166</v>
      </c>
      <c r="BM392" s="20" t="s">
        <v>634</v>
      </c>
    </row>
    <row r="393" spans="2:63" s="9" customFormat="1" ht="29.85" customHeight="1">
      <c r="B393" s="147"/>
      <c r="C393" s="148"/>
      <c r="D393" s="157" t="s">
        <v>117</v>
      </c>
      <c r="E393" s="157"/>
      <c r="F393" s="157"/>
      <c r="G393" s="157"/>
      <c r="H393" s="157"/>
      <c r="I393" s="157"/>
      <c r="J393" s="157"/>
      <c r="K393" s="157"/>
      <c r="L393" s="157"/>
      <c r="M393" s="157"/>
      <c r="N393" s="291">
        <f>BK393</f>
        <v>0</v>
      </c>
      <c r="O393" s="292"/>
      <c r="P393" s="292"/>
      <c r="Q393" s="292"/>
      <c r="R393" s="150"/>
      <c r="T393" s="151"/>
      <c r="U393" s="148"/>
      <c r="V393" s="148"/>
      <c r="W393" s="152">
        <f>SUM(W394:W431)</f>
        <v>0</v>
      </c>
      <c r="X393" s="148"/>
      <c r="Y393" s="152">
        <f>SUM(Y394:Y431)</f>
        <v>14.749178</v>
      </c>
      <c r="Z393" s="148"/>
      <c r="AA393" s="153">
        <f>SUM(AA394:AA431)</f>
        <v>1.3876349999999997</v>
      </c>
      <c r="AR393" s="154" t="s">
        <v>24</v>
      </c>
      <c r="AT393" s="155" t="s">
        <v>81</v>
      </c>
      <c r="AU393" s="155" t="s">
        <v>24</v>
      </c>
      <c r="AY393" s="154" t="s">
        <v>161</v>
      </c>
      <c r="BK393" s="156">
        <f>SUM(BK394:BK431)</f>
        <v>0</v>
      </c>
    </row>
    <row r="394" spans="2:65" s="1" customFormat="1" ht="44.25" customHeight="1">
      <c r="B394" s="129"/>
      <c r="C394" s="158" t="s">
        <v>635</v>
      </c>
      <c r="D394" s="158" t="s">
        <v>162</v>
      </c>
      <c r="E394" s="159" t="s">
        <v>636</v>
      </c>
      <c r="F394" s="277" t="s">
        <v>637</v>
      </c>
      <c r="G394" s="277"/>
      <c r="H394" s="277"/>
      <c r="I394" s="277"/>
      <c r="J394" s="160" t="s">
        <v>182</v>
      </c>
      <c r="K394" s="161">
        <v>1</v>
      </c>
      <c r="L394" s="278">
        <v>0</v>
      </c>
      <c r="M394" s="278"/>
      <c r="N394" s="279">
        <f>ROUND(L394*K394,2)</f>
        <v>0</v>
      </c>
      <c r="O394" s="279"/>
      <c r="P394" s="279"/>
      <c r="Q394" s="279"/>
      <c r="R394" s="132"/>
      <c r="T394" s="162" t="s">
        <v>5</v>
      </c>
      <c r="U394" s="46" t="s">
        <v>47</v>
      </c>
      <c r="V394" s="38"/>
      <c r="W394" s="163">
        <f>V394*K394</f>
        <v>0</v>
      </c>
      <c r="X394" s="163">
        <v>0.041</v>
      </c>
      <c r="Y394" s="163">
        <f>X394*K394</f>
        <v>0.041</v>
      </c>
      <c r="Z394" s="163">
        <v>0</v>
      </c>
      <c r="AA394" s="164">
        <f>Z394*K394</f>
        <v>0</v>
      </c>
      <c r="AR394" s="20" t="s">
        <v>166</v>
      </c>
      <c r="AT394" s="20" t="s">
        <v>162</v>
      </c>
      <c r="AU394" s="20" t="s">
        <v>102</v>
      </c>
      <c r="AY394" s="20" t="s">
        <v>161</v>
      </c>
      <c r="BE394" s="103">
        <f>IF(U394="základní",N394,0)</f>
        <v>0</v>
      </c>
      <c r="BF394" s="103">
        <f>IF(U394="snížená",N394,0)</f>
        <v>0</v>
      </c>
      <c r="BG394" s="103">
        <f>IF(U394="zákl. přenesená",N394,0)</f>
        <v>0</v>
      </c>
      <c r="BH394" s="103">
        <f>IF(U394="sníž. přenesená",N394,0)</f>
        <v>0</v>
      </c>
      <c r="BI394" s="103">
        <f>IF(U394="nulová",N394,0)</f>
        <v>0</v>
      </c>
      <c r="BJ394" s="20" t="s">
        <v>24</v>
      </c>
      <c r="BK394" s="103">
        <f>ROUND(L394*K394,2)</f>
        <v>0</v>
      </c>
      <c r="BL394" s="20" t="s">
        <v>166</v>
      </c>
      <c r="BM394" s="20" t="s">
        <v>638</v>
      </c>
    </row>
    <row r="395" spans="2:51" s="10" customFormat="1" ht="22.5" customHeight="1">
      <c r="B395" s="165"/>
      <c r="C395" s="166"/>
      <c r="D395" s="166"/>
      <c r="E395" s="167" t="s">
        <v>5</v>
      </c>
      <c r="F395" s="280" t="s">
        <v>24</v>
      </c>
      <c r="G395" s="281"/>
      <c r="H395" s="281"/>
      <c r="I395" s="281"/>
      <c r="J395" s="166"/>
      <c r="K395" s="168">
        <v>1</v>
      </c>
      <c r="L395" s="166"/>
      <c r="M395" s="166"/>
      <c r="N395" s="166"/>
      <c r="O395" s="166"/>
      <c r="P395" s="166"/>
      <c r="Q395" s="166"/>
      <c r="R395" s="169"/>
      <c r="T395" s="170"/>
      <c r="U395" s="166"/>
      <c r="V395" s="166"/>
      <c r="W395" s="166"/>
      <c r="X395" s="166"/>
      <c r="Y395" s="166"/>
      <c r="Z395" s="166"/>
      <c r="AA395" s="171"/>
      <c r="AT395" s="172" t="s">
        <v>169</v>
      </c>
      <c r="AU395" s="172" t="s">
        <v>102</v>
      </c>
      <c r="AV395" s="10" t="s">
        <v>102</v>
      </c>
      <c r="AW395" s="10" t="s">
        <v>39</v>
      </c>
      <c r="AX395" s="10" t="s">
        <v>24</v>
      </c>
      <c r="AY395" s="172" t="s">
        <v>161</v>
      </c>
    </row>
    <row r="396" spans="2:65" s="1" customFormat="1" ht="44.25" customHeight="1">
      <c r="B396" s="129"/>
      <c r="C396" s="158" t="s">
        <v>639</v>
      </c>
      <c r="D396" s="158" t="s">
        <v>162</v>
      </c>
      <c r="E396" s="159" t="s">
        <v>640</v>
      </c>
      <c r="F396" s="277" t="s">
        <v>641</v>
      </c>
      <c r="G396" s="277"/>
      <c r="H396" s="277"/>
      <c r="I396" s="277"/>
      <c r="J396" s="160" t="s">
        <v>182</v>
      </c>
      <c r="K396" s="161">
        <v>1</v>
      </c>
      <c r="L396" s="278">
        <v>0</v>
      </c>
      <c r="M396" s="278"/>
      <c r="N396" s="279">
        <f>ROUND(L396*K396,2)</f>
        <v>0</v>
      </c>
      <c r="O396" s="279"/>
      <c r="P396" s="279"/>
      <c r="Q396" s="279"/>
      <c r="R396" s="132"/>
      <c r="T396" s="162" t="s">
        <v>5</v>
      </c>
      <c r="U396" s="46" t="s">
        <v>47</v>
      </c>
      <c r="V396" s="38"/>
      <c r="W396" s="163">
        <f>V396*K396</f>
        <v>0</v>
      </c>
      <c r="X396" s="163">
        <v>0.041</v>
      </c>
      <c r="Y396" s="163">
        <f>X396*K396</f>
        <v>0.041</v>
      </c>
      <c r="Z396" s="163">
        <v>0</v>
      </c>
      <c r="AA396" s="164">
        <f>Z396*K396</f>
        <v>0</v>
      </c>
      <c r="AR396" s="20" t="s">
        <v>166</v>
      </c>
      <c r="AT396" s="20" t="s">
        <v>162</v>
      </c>
      <c r="AU396" s="20" t="s">
        <v>102</v>
      </c>
      <c r="AY396" s="20" t="s">
        <v>161</v>
      </c>
      <c r="BE396" s="103">
        <f>IF(U396="základní",N396,0)</f>
        <v>0</v>
      </c>
      <c r="BF396" s="103">
        <f>IF(U396="snížená",N396,0)</f>
        <v>0</v>
      </c>
      <c r="BG396" s="103">
        <f>IF(U396="zákl. přenesená",N396,0)</f>
        <v>0</v>
      </c>
      <c r="BH396" s="103">
        <f>IF(U396="sníž. přenesená",N396,0)</f>
        <v>0</v>
      </c>
      <c r="BI396" s="103">
        <f>IF(U396="nulová",N396,0)</f>
        <v>0</v>
      </c>
      <c r="BJ396" s="20" t="s">
        <v>24</v>
      </c>
      <c r="BK396" s="103">
        <f>ROUND(L396*K396,2)</f>
        <v>0</v>
      </c>
      <c r="BL396" s="20" t="s">
        <v>166</v>
      </c>
      <c r="BM396" s="20" t="s">
        <v>642</v>
      </c>
    </row>
    <row r="397" spans="2:51" s="10" customFormat="1" ht="22.5" customHeight="1">
      <c r="B397" s="165"/>
      <c r="C397" s="166"/>
      <c r="D397" s="166"/>
      <c r="E397" s="167" t="s">
        <v>5</v>
      </c>
      <c r="F397" s="280" t="s">
        <v>24</v>
      </c>
      <c r="G397" s="281"/>
      <c r="H397" s="281"/>
      <c r="I397" s="281"/>
      <c r="J397" s="166"/>
      <c r="K397" s="168">
        <v>1</v>
      </c>
      <c r="L397" s="166"/>
      <c r="M397" s="166"/>
      <c r="N397" s="166"/>
      <c r="O397" s="166"/>
      <c r="P397" s="166"/>
      <c r="Q397" s="166"/>
      <c r="R397" s="169"/>
      <c r="T397" s="170"/>
      <c r="U397" s="166"/>
      <c r="V397" s="166"/>
      <c r="W397" s="166"/>
      <c r="X397" s="166"/>
      <c r="Y397" s="166"/>
      <c r="Z397" s="166"/>
      <c r="AA397" s="171"/>
      <c r="AT397" s="172" t="s">
        <v>169</v>
      </c>
      <c r="AU397" s="172" t="s">
        <v>102</v>
      </c>
      <c r="AV397" s="10" t="s">
        <v>102</v>
      </c>
      <c r="AW397" s="10" t="s">
        <v>39</v>
      </c>
      <c r="AX397" s="10" t="s">
        <v>24</v>
      </c>
      <c r="AY397" s="172" t="s">
        <v>161</v>
      </c>
    </row>
    <row r="398" spans="2:51" s="10" customFormat="1" ht="22.5" customHeight="1">
      <c r="B398" s="165"/>
      <c r="C398" s="166"/>
      <c r="D398" s="166"/>
      <c r="E398" s="167" t="s">
        <v>5</v>
      </c>
      <c r="F398" s="282" t="s">
        <v>5</v>
      </c>
      <c r="G398" s="283"/>
      <c r="H398" s="283"/>
      <c r="I398" s="283"/>
      <c r="J398" s="166"/>
      <c r="K398" s="168">
        <v>0</v>
      </c>
      <c r="L398" s="166"/>
      <c r="M398" s="166"/>
      <c r="N398" s="166"/>
      <c r="O398" s="166"/>
      <c r="P398" s="166"/>
      <c r="Q398" s="166"/>
      <c r="R398" s="169"/>
      <c r="T398" s="170"/>
      <c r="U398" s="166"/>
      <c r="V398" s="166"/>
      <c r="W398" s="166"/>
      <c r="X398" s="166"/>
      <c r="Y398" s="166"/>
      <c r="Z398" s="166"/>
      <c r="AA398" s="171"/>
      <c r="AT398" s="172" t="s">
        <v>169</v>
      </c>
      <c r="AU398" s="172" t="s">
        <v>102</v>
      </c>
      <c r="AV398" s="10" t="s">
        <v>102</v>
      </c>
      <c r="AW398" s="10" t="s">
        <v>39</v>
      </c>
      <c r="AX398" s="10" t="s">
        <v>82</v>
      </c>
      <c r="AY398" s="172" t="s">
        <v>161</v>
      </c>
    </row>
    <row r="399" spans="2:65" s="1" customFormat="1" ht="31.5" customHeight="1">
      <c r="B399" s="129"/>
      <c r="C399" s="158" t="s">
        <v>643</v>
      </c>
      <c r="D399" s="158" t="s">
        <v>162</v>
      </c>
      <c r="E399" s="159" t="s">
        <v>644</v>
      </c>
      <c r="F399" s="277" t="s">
        <v>645</v>
      </c>
      <c r="G399" s="277"/>
      <c r="H399" s="277"/>
      <c r="I399" s="277"/>
      <c r="J399" s="160" t="s">
        <v>182</v>
      </c>
      <c r="K399" s="161">
        <v>73.28</v>
      </c>
      <c r="L399" s="278">
        <v>0</v>
      </c>
      <c r="M399" s="278"/>
      <c r="N399" s="279">
        <f>ROUND(L399*K399,2)</f>
        <v>0</v>
      </c>
      <c r="O399" s="279"/>
      <c r="P399" s="279"/>
      <c r="Q399" s="279"/>
      <c r="R399" s="132"/>
      <c r="T399" s="162" t="s">
        <v>5</v>
      </c>
      <c r="U399" s="46" t="s">
        <v>47</v>
      </c>
      <c r="V399" s="38"/>
      <c r="W399" s="163">
        <f>V399*K399</f>
        <v>0</v>
      </c>
      <c r="X399" s="163">
        <v>0.10095</v>
      </c>
      <c r="Y399" s="163">
        <f>X399*K399</f>
        <v>7.397616</v>
      </c>
      <c r="Z399" s="163">
        <v>0</v>
      </c>
      <c r="AA399" s="164">
        <f>Z399*K399</f>
        <v>0</v>
      </c>
      <c r="AR399" s="20" t="s">
        <v>166</v>
      </c>
      <c r="AT399" s="20" t="s">
        <v>162</v>
      </c>
      <c r="AU399" s="20" t="s">
        <v>102</v>
      </c>
      <c r="AY399" s="20" t="s">
        <v>161</v>
      </c>
      <c r="BE399" s="103">
        <f>IF(U399="základní",N399,0)</f>
        <v>0</v>
      </c>
      <c r="BF399" s="103">
        <f>IF(U399="snížená",N399,0)</f>
        <v>0</v>
      </c>
      <c r="BG399" s="103">
        <f>IF(U399="zákl. přenesená",N399,0)</f>
        <v>0</v>
      </c>
      <c r="BH399" s="103">
        <f>IF(U399="sníž. přenesená",N399,0)</f>
        <v>0</v>
      </c>
      <c r="BI399" s="103">
        <f>IF(U399="nulová",N399,0)</f>
        <v>0</v>
      </c>
      <c r="BJ399" s="20" t="s">
        <v>24</v>
      </c>
      <c r="BK399" s="103">
        <f>ROUND(L399*K399,2)</f>
        <v>0</v>
      </c>
      <c r="BL399" s="20" t="s">
        <v>166</v>
      </c>
      <c r="BM399" s="20" t="s">
        <v>646</v>
      </c>
    </row>
    <row r="400" spans="2:51" s="10" customFormat="1" ht="22.5" customHeight="1">
      <c r="B400" s="165"/>
      <c r="C400" s="166"/>
      <c r="D400" s="166"/>
      <c r="E400" s="167" t="s">
        <v>5</v>
      </c>
      <c r="F400" s="280" t="s">
        <v>647</v>
      </c>
      <c r="G400" s="281"/>
      <c r="H400" s="281"/>
      <c r="I400" s="281"/>
      <c r="J400" s="166"/>
      <c r="K400" s="168">
        <v>17</v>
      </c>
      <c r="L400" s="166"/>
      <c r="M400" s="166"/>
      <c r="N400" s="166"/>
      <c r="O400" s="166"/>
      <c r="P400" s="166"/>
      <c r="Q400" s="166"/>
      <c r="R400" s="169"/>
      <c r="T400" s="170"/>
      <c r="U400" s="166"/>
      <c r="V400" s="166"/>
      <c r="W400" s="166"/>
      <c r="X400" s="166"/>
      <c r="Y400" s="166"/>
      <c r="Z400" s="166"/>
      <c r="AA400" s="171"/>
      <c r="AT400" s="172" t="s">
        <v>169</v>
      </c>
      <c r="AU400" s="172" t="s">
        <v>102</v>
      </c>
      <c r="AV400" s="10" t="s">
        <v>102</v>
      </c>
      <c r="AW400" s="10" t="s">
        <v>39</v>
      </c>
      <c r="AX400" s="10" t="s">
        <v>82</v>
      </c>
      <c r="AY400" s="172" t="s">
        <v>161</v>
      </c>
    </row>
    <row r="401" spans="2:51" s="10" customFormat="1" ht="22.5" customHeight="1">
      <c r="B401" s="165"/>
      <c r="C401" s="166"/>
      <c r="D401" s="166"/>
      <c r="E401" s="167" t="s">
        <v>5</v>
      </c>
      <c r="F401" s="282" t="s">
        <v>648</v>
      </c>
      <c r="G401" s="283"/>
      <c r="H401" s="283"/>
      <c r="I401" s="283"/>
      <c r="J401" s="166"/>
      <c r="K401" s="168">
        <v>56.28</v>
      </c>
      <c r="L401" s="166"/>
      <c r="M401" s="166"/>
      <c r="N401" s="166"/>
      <c r="O401" s="166"/>
      <c r="P401" s="166"/>
      <c r="Q401" s="166"/>
      <c r="R401" s="169"/>
      <c r="T401" s="170"/>
      <c r="U401" s="166"/>
      <c r="V401" s="166"/>
      <c r="W401" s="166"/>
      <c r="X401" s="166"/>
      <c r="Y401" s="166"/>
      <c r="Z401" s="166"/>
      <c r="AA401" s="171"/>
      <c r="AT401" s="172" t="s">
        <v>169</v>
      </c>
      <c r="AU401" s="172" t="s">
        <v>102</v>
      </c>
      <c r="AV401" s="10" t="s">
        <v>102</v>
      </c>
      <c r="AW401" s="10" t="s">
        <v>39</v>
      </c>
      <c r="AX401" s="10" t="s">
        <v>82</v>
      </c>
      <c r="AY401" s="172" t="s">
        <v>161</v>
      </c>
    </row>
    <row r="402" spans="2:51" s="11" customFormat="1" ht="22.5" customHeight="1">
      <c r="B402" s="173"/>
      <c r="C402" s="174"/>
      <c r="D402" s="174"/>
      <c r="E402" s="175" t="s">
        <v>5</v>
      </c>
      <c r="F402" s="284" t="s">
        <v>171</v>
      </c>
      <c r="G402" s="285"/>
      <c r="H402" s="285"/>
      <c r="I402" s="285"/>
      <c r="J402" s="174"/>
      <c r="K402" s="176">
        <v>73.28</v>
      </c>
      <c r="L402" s="174"/>
      <c r="M402" s="174"/>
      <c r="N402" s="174"/>
      <c r="O402" s="174"/>
      <c r="P402" s="174"/>
      <c r="Q402" s="174"/>
      <c r="R402" s="177"/>
      <c r="T402" s="178"/>
      <c r="U402" s="174"/>
      <c r="V402" s="174"/>
      <c r="W402" s="174"/>
      <c r="X402" s="174"/>
      <c r="Y402" s="174"/>
      <c r="Z402" s="174"/>
      <c r="AA402" s="179"/>
      <c r="AT402" s="180" t="s">
        <v>169</v>
      </c>
      <c r="AU402" s="180" t="s">
        <v>102</v>
      </c>
      <c r="AV402" s="11" t="s">
        <v>166</v>
      </c>
      <c r="AW402" s="11" t="s">
        <v>39</v>
      </c>
      <c r="AX402" s="11" t="s">
        <v>24</v>
      </c>
      <c r="AY402" s="180" t="s">
        <v>161</v>
      </c>
    </row>
    <row r="403" spans="2:65" s="1" customFormat="1" ht="31.5" customHeight="1">
      <c r="B403" s="129"/>
      <c r="C403" s="181" t="s">
        <v>649</v>
      </c>
      <c r="D403" s="181" t="s">
        <v>244</v>
      </c>
      <c r="E403" s="182" t="s">
        <v>650</v>
      </c>
      <c r="F403" s="286" t="s">
        <v>651</v>
      </c>
      <c r="G403" s="286"/>
      <c r="H403" s="286"/>
      <c r="I403" s="286"/>
      <c r="J403" s="183" t="s">
        <v>373</v>
      </c>
      <c r="K403" s="184">
        <v>74.746</v>
      </c>
      <c r="L403" s="287">
        <v>0</v>
      </c>
      <c r="M403" s="287"/>
      <c r="N403" s="288">
        <f>ROUND(L403*K403,2)</f>
        <v>0</v>
      </c>
      <c r="O403" s="279"/>
      <c r="P403" s="279"/>
      <c r="Q403" s="279"/>
      <c r="R403" s="132"/>
      <c r="T403" s="162" t="s">
        <v>5</v>
      </c>
      <c r="U403" s="46" t="s">
        <v>47</v>
      </c>
      <c r="V403" s="38"/>
      <c r="W403" s="163">
        <f>V403*K403</f>
        <v>0</v>
      </c>
      <c r="X403" s="163">
        <v>0.028</v>
      </c>
      <c r="Y403" s="163">
        <f>X403*K403</f>
        <v>2.092888</v>
      </c>
      <c r="Z403" s="163">
        <v>0</v>
      </c>
      <c r="AA403" s="164">
        <f>Z403*K403</f>
        <v>0</v>
      </c>
      <c r="AR403" s="20" t="s">
        <v>202</v>
      </c>
      <c r="AT403" s="20" t="s">
        <v>244</v>
      </c>
      <c r="AU403" s="20" t="s">
        <v>102</v>
      </c>
      <c r="AY403" s="20" t="s">
        <v>161</v>
      </c>
      <c r="BE403" s="103">
        <f>IF(U403="základní",N403,0)</f>
        <v>0</v>
      </c>
      <c r="BF403" s="103">
        <f>IF(U403="snížená",N403,0)</f>
        <v>0</v>
      </c>
      <c r="BG403" s="103">
        <f>IF(U403="zákl. přenesená",N403,0)</f>
        <v>0</v>
      </c>
      <c r="BH403" s="103">
        <f>IF(U403="sníž. přenesená",N403,0)</f>
        <v>0</v>
      </c>
      <c r="BI403" s="103">
        <f>IF(U403="nulová",N403,0)</f>
        <v>0</v>
      </c>
      <c r="BJ403" s="20" t="s">
        <v>24</v>
      </c>
      <c r="BK403" s="103">
        <f>ROUND(L403*K403,2)</f>
        <v>0</v>
      </c>
      <c r="BL403" s="20" t="s">
        <v>166</v>
      </c>
      <c r="BM403" s="20" t="s">
        <v>652</v>
      </c>
    </row>
    <row r="404" spans="2:51" s="10" customFormat="1" ht="22.5" customHeight="1">
      <c r="B404" s="165"/>
      <c r="C404" s="166"/>
      <c r="D404" s="166"/>
      <c r="E404" s="167" t="s">
        <v>5</v>
      </c>
      <c r="F404" s="280" t="s">
        <v>653</v>
      </c>
      <c r="G404" s="281"/>
      <c r="H404" s="281"/>
      <c r="I404" s="281"/>
      <c r="J404" s="166"/>
      <c r="K404" s="168">
        <v>74.746</v>
      </c>
      <c r="L404" s="166"/>
      <c r="M404" s="166"/>
      <c r="N404" s="166"/>
      <c r="O404" s="166"/>
      <c r="P404" s="166"/>
      <c r="Q404" s="166"/>
      <c r="R404" s="169"/>
      <c r="T404" s="170"/>
      <c r="U404" s="166"/>
      <c r="V404" s="166"/>
      <c r="W404" s="166"/>
      <c r="X404" s="166"/>
      <c r="Y404" s="166"/>
      <c r="Z404" s="166"/>
      <c r="AA404" s="171"/>
      <c r="AT404" s="172" t="s">
        <v>169</v>
      </c>
      <c r="AU404" s="172" t="s">
        <v>102</v>
      </c>
      <c r="AV404" s="10" t="s">
        <v>102</v>
      </c>
      <c r="AW404" s="10" t="s">
        <v>39</v>
      </c>
      <c r="AX404" s="10" t="s">
        <v>24</v>
      </c>
      <c r="AY404" s="172" t="s">
        <v>161</v>
      </c>
    </row>
    <row r="405" spans="2:65" s="1" customFormat="1" ht="31.5" customHeight="1">
      <c r="B405" s="129"/>
      <c r="C405" s="158" t="s">
        <v>654</v>
      </c>
      <c r="D405" s="158" t="s">
        <v>162</v>
      </c>
      <c r="E405" s="159" t="s">
        <v>655</v>
      </c>
      <c r="F405" s="277" t="s">
        <v>656</v>
      </c>
      <c r="G405" s="277"/>
      <c r="H405" s="277"/>
      <c r="I405" s="277"/>
      <c r="J405" s="160" t="s">
        <v>165</v>
      </c>
      <c r="K405" s="161">
        <v>2.25</v>
      </c>
      <c r="L405" s="278">
        <v>0</v>
      </c>
      <c r="M405" s="278"/>
      <c r="N405" s="279">
        <f>ROUND(L405*K405,2)</f>
        <v>0</v>
      </c>
      <c r="O405" s="279"/>
      <c r="P405" s="279"/>
      <c r="Q405" s="279"/>
      <c r="R405" s="132"/>
      <c r="T405" s="162" t="s">
        <v>5</v>
      </c>
      <c r="U405" s="46" t="s">
        <v>47</v>
      </c>
      <c r="V405" s="38"/>
      <c r="W405" s="163">
        <f>V405*K405</f>
        <v>0</v>
      </c>
      <c r="X405" s="163">
        <v>2.25634</v>
      </c>
      <c r="Y405" s="163">
        <f>X405*K405</f>
        <v>5.076765</v>
      </c>
      <c r="Z405" s="163">
        <v>0</v>
      </c>
      <c r="AA405" s="164">
        <f>Z405*K405</f>
        <v>0</v>
      </c>
      <c r="AR405" s="20" t="s">
        <v>166</v>
      </c>
      <c r="AT405" s="20" t="s">
        <v>162</v>
      </c>
      <c r="AU405" s="20" t="s">
        <v>102</v>
      </c>
      <c r="AY405" s="20" t="s">
        <v>161</v>
      </c>
      <c r="BE405" s="103">
        <f>IF(U405="základní",N405,0)</f>
        <v>0</v>
      </c>
      <c r="BF405" s="103">
        <f>IF(U405="snížená",N405,0)</f>
        <v>0</v>
      </c>
      <c r="BG405" s="103">
        <f>IF(U405="zákl. přenesená",N405,0)</f>
        <v>0</v>
      </c>
      <c r="BH405" s="103">
        <f>IF(U405="sníž. přenesená",N405,0)</f>
        <v>0</v>
      </c>
      <c r="BI405" s="103">
        <f>IF(U405="nulová",N405,0)</f>
        <v>0</v>
      </c>
      <c r="BJ405" s="20" t="s">
        <v>24</v>
      </c>
      <c r="BK405" s="103">
        <f>ROUND(L405*K405,2)</f>
        <v>0</v>
      </c>
      <c r="BL405" s="20" t="s">
        <v>166</v>
      </c>
      <c r="BM405" s="20" t="s">
        <v>657</v>
      </c>
    </row>
    <row r="406" spans="2:51" s="10" customFormat="1" ht="22.5" customHeight="1">
      <c r="B406" s="165"/>
      <c r="C406" s="166"/>
      <c r="D406" s="166"/>
      <c r="E406" s="167" t="s">
        <v>5</v>
      </c>
      <c r="F406" s="280" t="s">
        <v>658</v>
      </c>
      <c r="G406" s="281"/>
      <c r="H406" s="281"/>
      <c r="I406" s="281"/>
      <c r="J406" s="166"/>
      <c r="K406" s="168">
        <v>2.25</v>
      </c>
      <c r="L406" s="166"/>
      <c r="M406" s="166"/>
      <c r="N406" s="166"/>
      <c r="O406" s="166"/>
      <c r="P406" s="166"/>
      <c r="Q406" s="166"/>
      <c r="R406" s="169"/>
      <c r="T406" s="170"/>
      <c r="U406" s="166"/>
      <c r="V406" s="166"/>
      <c r="W406" s="166"/>
      <c r="X406" s="166"/>
      <c r="Y406" s="166"/>
      <c r="Z406" s="166"/>
      <c r="AA406" s="171"/>
      <c r="AT406" s="172" t="s">
        <v>169</v>
      </c>
      <c r="AU406" s="172" t="s">
        <v>102</v>
      </c>
      <c r="AV406" s="10" t="s">
        <v>102</v>
      </c>
      <c r="AW406" s="10" t="s">
        <v>39</v>
      </c>
      <c r="AX406" s="10" t="s">
        <v>24</v>
      </c>
      <c r="AY406" s="172" t="s">
        <v>161</v>
      </c>
    </row>
    <row r="407" spans="2:65" s="1" customFormat="1" ht="44.25" customHeight="1">
      <c r="B407" s="129"/>
      <c r="C407" s="158" t="s">
        <v>659</v>
      </c>
      <c r="D407" s="158" t="s">
        <v>162</v>
      </c>
      <c r="E407" s="159" t="s">
        <v>660</v>
      </c>
      <c r="F407" s="277" t="s">
        <v>661</v>
      </c>
      <c r="G407" s="277"/>
      <c r="H407" s="277"/>
      <c r="I407" s="277"/>
      <c r="J407" s="160" t="s">
        <v>233</v>
      </c>
      <c r="K407" s="161">
        <v>524.955</v>
      </c>
      <c r="L407" s="278">
        <v>0</v>
      </c>
      <c r="M407" s="278"/>
      <c r="N407" s="279">
        <f>ROUND(L407*K407,2)</f>
        <v>0</v>
      </c>
      <c r="O407" s="279"/>
      <c r="P407" s="279"/>
      <c r="Q407" s="279"/>
      <c r="R407" s="132"/>
      <c r="T407" s="162" t="s">
        <v>5</v>
      </c>
      <c r="U407" s="46" t="s">
        <v>47</v>
      </c>
      <c r="V407" s="38"/>
      <c r="W407" s="163">
        <f>V407*K407</f>
        <v>0</v>
      </c>
      <c r="X407" s="163">
        <v>0</v>
      </c>
      <c r="Y407" s="163">
        <f>X407*K407</f>
        <v>0</v>
      </c>
      <c r="Z407" s="163">
        <v>0</v>
      </c>
      <c r="AA407" s="164">
        <f>Z407*K407</f>
        <v>0</v>
      </c>
      <c r="AR407" s="20" t="s">
        <v>166</v>
      </c>
      <c r="AT407" s="20" t="s">
        <v>162</v>
      </c>
      <c r="AU407" s="20" t="s">
        <v>102</v>
      </c>
      <c r="AY407" s="20" t="s">
        <v>161</v>
      </c>
      <c r="BE407" s="103">
        <f>IF(U407="základní",N407,0)</f>
        <v>0</v>
      </c>
      <c r="BF407" s="103">
        <f>IF(U407="snížená",N407,0)</f>
        <v>0</v>
      </c>
      <c r="BG407" s="103">
        <f>IF(U407="zákl. přenesená",N407,0)</f>
        <v>0</v>
      </c>
      <c r="BH407" s="103">
        <f>IF(U407="sníž. přenesená",N407,0)</f>
        <v>0</v>
      </c>
      <c r="BI407" s="103">
        <f>IF(U407="nulová",N407,0)</f>
        <v>0</v>
      </c>
      <c r="BJ407" s="20" t="s">
        <v>24</v>
      </c>
      <c r="BK407" s="103">
        <f>ROUND(L407*K407,2)</f>
        <v>0</v>
      </c>
      <c r="BL407" s="20" t="s">
        <v>166</v>
      </c>
      <c r="BM407" s="20" t="s">
        <v>662</v>
      </c>
    </row>
    <row r="408" spans="2:51" s="10" customFormat="1" ht="22.5" customHeight="1">
      <c r="B408" s="165"/>
      <c r="C408" s="166"/>
      <c r="D408" s="166"/>
      <c r="E408" s="167" t="s">
        <v>5</v>
      </c>
      <c r="F408" s="280" t="s">
        <v>663</v>
      </c>
      <c r="G408" s="281"/>
      <c r="H408" s="281"/>
      <c r="I408" s="281"/>
      <c r="J408" s="166"/>
      <c r="K408" s="168">
        <v>159.455</v>
      </c>
      <c r="L408" s="166"/>
      <c r="M408" s="166"/>
      <c r="N408" s="166"/>
      <c r="O408" s="166"/>
      <c r="P408" s="166"/>
      <c r="Q408" s="166"/>
      <c r="R408" s="169"/>
      <c r="T408" s="170"/>
      <c r="U408" s="166"/>
      <c r="V408" s="166"/>
      <c r="W408" s="166"/>
      <c r="X408" s="166"/>
      <c r="Y408" s="166"/>
      <c r="Z408" s="166"/>
      <c r="AA408" s="171"/>
      <c r="AT408" s="172" t="s">
        <v>169</v>
      </c>
      <c r="AU408" s="172" t="s">
        <v>102</v>
      </c>
      <c r="AV408" s="10" t="s">
        <v>102</v>
      </c>
      <c r="AW408" s="10" t="s">
        <v>39</v>
      </c>
      <c r="AX408" s="10" t="s">
        <v>82</v>
      </c>
      <c r="AY408" s="172" t="s">
        <v>161</v>
      </c>
    </row>
    <row r="409" spans="2:51" s="10" customFormat="1" ht="22.5" customHeight="1">
      <c r="B409" s="165"/>
      <c r="C409" s="166"/>
      <c r="D409" s="166"/>
      <c r="E409" s="167" t="s">
        <v>5</v>
      </c>
      <c r="F409" s="282" t="s">
        <v>664</v>
      </c>
      <c r="G409" s="283"/>
      <c r="H409" s="283"/>
      <c r="I409" s="283"/>
      <c r="J409" s="166"/>
      <c r="K409" s="168">
        <v>64.875</v>
      </c>
      <c r="L409" s="166"/>
      <c r="M409" s="166"/>
      <c r="N409" s="166"/>
      <c r="O409" s="166"/>
      <c r="P409" s="166"/>
      <c r="Q409" s="166"/>
      <c r="R409" s="169"/>
      <c r="T409" s="170"/>
      <c r="U409" s="166"/>
      <c r="V409" s="166"/>
      <c r="W409" s="166"/>
      <c r="X409" s="166"/>
      <c r="Y409" s="166"/>
      <c r="Z409" s="166"/>
      <c r="AA409" s="171"/>
      <c r="AT409" s="172" t="s">
        <v>169</v>
      </c>
      <c r="AU409" s="172" t="s">
        <v>102</v>
      </c>
      <c r="AV409" s="10" t="s">
        <v>102</v>
      </c>
      <c r="AW409" s="10" t="s">
        <v>39</v>
      </c>
      <c r="AX409" s="10" t="s">
        <v>82</v>
      </c>
      <c r="AY409" s="172" t="s">
        <v>161</v>
      </c>
    </row>
    <row r="410" spans="2:51" s="10" customFormat="1" ht="22.5" customHeight="1">
      <c r="B410" s="165"/>
      <c r="C410" s="166"/>
      <c r="D410" s="166"/>
      <c r="E410" s="167" t="s">
        <v>5</v>
      </c>
      <c r="F410" s="282" t="s">
        <v>665</v>
      </c>
      <c r="G410" s="283"/>
      <c r="H410" s="283"/>
      <c r="I410" s="283"/>
      <c r="J410" s="166"/>
      <c r="K410" s="168">
        <v>93.4</v>
      </c>
      <c r="L410" s="166"/>
      <c r="M410" s="166"/>
      <c r="N410" s="166"/>
      <c r="O410" s="166"/>
      <c r="P410" s="166"/>
      <c r="Q410" s="166"/>
      <c r="R410" s="169"/>
      <c r="T410" s="170"/>
      <c r="U410" s="166"/>
      <c r="V410" s="166"/>
      <c r="W410" s="166"/>
      <c r="X410" s="166"/>
      <c r="Y410" s="166"/>
      <c r="Z410" s="166"/>
      <c r="AA410" s="171"/>
      <c r="AT410" s="172" t="s">
        <v>169</v>
      </c>
      <c r="AU410" s="172" t="s">
        <v>102</v>
      </c>
      <c r="AV410" s="10" t="s">
        <v>102</v>
      </c>
      <c r="AW410" s="10" t="s">
        <v>39</v>
      </c>
      <c r="AX410" s="10" t="s">
        <v>82</v>
      </c>
      <c r="AY410" s="172" t="s">
        <v>161</v>
      </c>
    </row>
    <row r="411" spans="2:51" s="10" customFormat="1" ht="22.5" customHeight="1">
      <c r="B411" s="165"/>
      <c r="C411" s="166"/>
      <c r="D411" s="166"/>
      <c r="E411" s="167" t="s">
        <v>5</v>
      </c>
      <c r="F411" s="282" t="s">
        <v>666</v>
      </c>
      <c r="G411" s="283"/>
      <c r="H411" s="283"/>
      <c r="I411" s="283"/>
      <c r="J411" s="166"/>
      <c r="K411" s="168">
        <v>118.58</v>
      </c>
      <c r="L411" s="166"/>
      <c r="M411" s="166"/>
      <c r="N411" s="166"/>
      <c r="O411" s="166"/>
      <c r="P411" s="166"/>
      <c r="Q411" s="166"/>
      <c r="R411" s="169"/>
      <c r="T411" s="170"/>
      <c r="U411" s="166"/>
      <c r="V411" s="166"/>
      <c r="W411" s="166"/>
      <c r="X411" s="166"/>
      <c r="Y411" s="166"/>
      <c r="Z411" s="166"/>
      <c r="AA411" s="171"/>
      <c r="AT411" s="172" t="s">
        <v>169</v>
      </c>
      <c r="AU411" s="172" t="s">
        <v>102</v>
      </c>
      <c r="AV411" s="10" t="s">
        <v>102</v>
      </c>
      <c r="AW411" s="10" t="s">
        <v>39</v>
      </c>
      <c r="AX411" s="10" t="s">
        <v>82</v>
      </c>
      <c r="AY411" s="172" t="s">
        <v>161</v>
      </c>
    </row>
    <row r="412" spans="2:51" s="10" customFormat="1" ht="22.5" customHeight="1">
      <c r="B412" s="165"/>
      <c r="C412" s="166"/>
      <c r="D412" s="166"/>
      <c r="E412" s="167" t="s">
        <v>5</v>
      </c>
      <c r="F412" s="282" t="s">
        <v>667</v>
      </c>
      <c r="G412" s="283"/>
      <c r="H412" s="283"/>
      <c r="I412" s="283"/>
      <c r="J412" s="166"/>
      <c r="K412" s="168">
        <v>88.645</v>
      </c>
      <c r="L412" s="166"/>
      <c r="M412" s="166"/>
      <c r="N412" s="166"/>
      <c r="O412" s="166"/>
      <c r="P412" s="166"/>
      <c r="Q412" s="166"/>
      <c r="R412" s="169"/>
      <c r="T412" s="170"/>
      <c r="U412" s="166"/>
      <c r="V412" s="166"/>
      <c r="W412" s="166"/>
      <c r="X412" s="166"/>
      <c r="Y412" s="166"/>
      <c r="Z412" s="166"/>
      <c r="AA412" s="171"/>
      <c r="AT412" s="172" t="s">
        <v>169</v>
      </c>
      <c r="AU412" s="172" t="s">
        <v>102</v>
      </c>
      <c r="AV412" s="10" t="s">
        <v>102</v>
      </c>
      <c r="AW412" s="10" t="s">
        <v>39</v>
      </c>
      <c r="AX412" s="10" t="s">
        <v>82</v>
      </c>
      <c r="AY412" s="172" t="s">
        <v>161</v>
      </c>
    </row>
    <row r="413" spans="2:51" s="11" customFormat="1" ht="22.5" customHeight="1">
      <c r="B413" s="173"/>
      <c r="C413" s="174"/>
      <c r="D413" s="174"/>
      <c r="E413" s="175" t="s">
        <v>5</v>
      </c>
      <c r="F413" s="284" t="s">
        <v>171</v>
      </c>
      <c r="G413" s="285"/>
      <c r="H413" s="285"/>
      <c r="I413" s="285"/>
      <c r="J413" s="174"/>
      <c r="K413" s="176">
        <v>524.955</v>
      </c>
      <c r="L413" s="174"/>
      <c r="M413" s="174"/>
      <c r="N413" s="174"/>
      <c r="O413" s="174"/>
      <c r="P413" s="174"/>
      <c r="Q413" s="174"/>
      <c r="R413" s="177"/>
      <c r="T413" s="178"/>
      <c r="U413" s="174"/>
      <c r="V413" s="174"/>
      <c r="W413" s="174"/>
      <c r="X413" s="174"/>
      <c r="Y413" s="174"/>
      <c r="Z413" s="174"/>
      <c r="AA413" s="179"/>
      <c r="AT413" s="180" t="s">
        <v>169</v>
      </c>
      <c r="AU413" s="180" t="s">
        <v>102</v>
      </c>
      <c r="AV413" s="11" t="s">
        <v>166</v>
      </c>
      <c r="AW413" s="11" t="s">
        <v>39</v>
      </c>
      <c r="AX413" s="11" t="s">
        <v>24</v>
      </c>
      <c r="AY413" s="180" t="s">
        <v>161</v>
      </c>
    </row>
    <row r="414" spans="2:65" s="1" customFormat="1" ht="44.25" customHeight="1">
      <c r="B414" s="129"/>
      <c r="C414" s="158" t="s">
        <v>668</v>
      </c>
      <c r="D414" s="158" t="s">
        <v>162</v>
      </c>
      <c r="E414" s="159" t="s">
        <v>669</v>
      </c>
      <c r="F414" s="277" t="s">
        <v>670</v>
      </c>
      <c r="G414" s="277"/>
      <c r="H414" s="277"/>
      <c r="I414" s="277"/>
      <c r="J414" s="160" t="s">
        <v>233</v>
      </c>
      <c r="K414" s="161">
        <v>15748.65</v>
      </c>
      <c r="L414" s="278">
        <v>0</v>
      </c>
      <c r="M414" s="278"/>
      <c r="N414" s="279">
        <f>ROUND(L414*K414,2)</f>
        <v>0</v>
      </c>
      <c r="O414" s="279"/>
      <c r="P414" s="279"/>
      <c r="Q414" s="279"/>
      <c r="R414" s="132"/>
      <c r="T414" s="162" t="s">
        <v>5</v>
      </c>
      <c r="U414" s="46" t="s">
        <v>47</v>
      </c>
      <c r="V414" s="38"/>
      <c r="W414" s="163">
        <f>V414*K414</f>
        <v>0</v>
      </c>
      <c r="X414" s="163">
        <v>0</v>
      </c>
      <c r="Y414" s="163">
        <f>X414*K414</f>
        <v>0</v>
      </c>
      <c r="Z414" s="163">
        <v>0</v>
      </c>
      <c r="AA414" s="164">
        <f>Z414*K414</f>
        <v>0</v>
      </c>
      <c r="AR414" s="20" t="s">
        <v>166</v>
      </c>
      <c r="AT414" s="20" t="s">
        <v>162</v>
      </c>
      <c r="AU414" s="20" t="s">
        <v>102</v>
      </c>
      <c r="AY414" s="20" t="s">
        <v>161</v>
      </c>
      <c r="BE414" s="103">
        <f>IF(U414="základní",N414,0)</f>
        <v>0</v>
      </c>
      <c r="BF414" s="103">
        <f>IF(U414="snížená",N414,0)</f>
        <v>0</v>
      </c>
      <c r="BG414" s="103">
        <f>IF(U414="zákl. přenesená",N414,0)</f>
        <v>0</v>
      </c>
      <c r="BH414" s="103">
        <f>IF(U414="sníž. přenesená",N414,0)</f>
        <v>0</v>
      </c>
      <c r="BI414" s="103">
        <f>IF(U414="nulová",N414,0)</f>
        <v>0</v>
      </c>
      <c r="BJ414" s="20" t="s">
        <v>24</v>
      </c>
      <c r="BK414" s="103">
        <f>ROUND(L414*K414,2)</f>
        <v>0</v>
      </c>
      <c r="BL414" s="20" t="s">
        <v>166</v>
      </c>
      <c r="BM414" s="20" t="s">
        <v>671</v>
      </c>
    </row>
    <row r="415" spans="2:51" s="10" customFormat="1" ht="22.5" customHeight="1">
      <c r="B415" s="165"/>
      <c r="C415" s="166"/>
      <c r="D415" s="166"/>
      <c r="E415" s="167" t="s">
        <v>5</v>
      </c>
      <c r="F415" s="280" t="s">
        <v>672</v>
      </c>
      <c r="G415" s="281"/>
      <c r="H415" s="281"/>
      <c r="I415" s="281"/>
      <c r="J415" s="166"/>
      <c r="K415" s="168">
        <v>15748.65</v>
      </c>
      <c r="L415" s="166"/>
      <c r="M415" s="166"/>
      <c r="N415" s="166"/>
      <c r="O415" s="166"/>
      <c r="P415" s="166"/>
      <c r="Q415" s="166"/>
      <c r="R415" s="169"/>
      <c r="T415" s="170"/>
      <c r="U415" s="166"/>
      <c r="V415" s="166"/>
      <c r="W415" s="166"/>
      <c r="X415" s="166"/>
      <c r="Y415" s="166"/>
      <c r="Z415" s="166"/>
      <c r="AA415" s="171"/>
      <c r="AT415" s="172" t="s">
        <v>169</v>
      </c>
      <c r="AU415" s="172" t="s">
        <v>102</v>
      </c>
      <c r="AV415" s="10" t="s">
        <v>102</v>
      </c>
      <c r="AW415" s="10" t="s">
        <v>39</v>
      </c>
      <c r="AX415" s="10" t="s">
        <v>24</v>
      </c>
      <c r="AY415" s="172" t="s">
        <v>161</v>
      </c>
    </row>
    <row r="416" spans="2:65" s="1" customFormat="1" ht="44.25" customHeight="1">
      <c r="B416" s="129"/>
      <c r="C416" s="158" t="s">
        <v>673</v>
      </c>
      <c r="D416" s="158" t="s">
        <v>162</v>
      </c>
      <c r="E416" s="159" t="s">
        <v>674</v>
      </c>
      <c r="F416" s="277" t="s">
        <v>675</v>
      </c>
      <c r="G416" s="277"/>
      <c r="H416" s="277"/>
      <c r="I416" s="277"/>
      <c r="J416" s="160" t="s">
        <v>233</v>
      </c>
      <c r="K416" s="161">
        <v>524.955</v>
      </c>
      <c r="L416" s="278">
        <v>0</v>
      </c>
      <c r="M416" s="278"/>
      <c r="N416" s="279">
        <f>ROUND(L416*K416,2)</f>
        <v>0</v>
      </c>
      <c r="O416" s="279"/>
      <c r="P416" s="279"/>
      <c r="Q416" s="279"/>
      <c r="R416" s="132"/>
      <c r="T416" s="162" t="s">
        <v>5</v>
      </c>
      <c r="U416" s="46" t="s">
        <v>47</v>
      </c>
      <c r="V416" s="38"/>
      <c r="W416" s="163">
        <f>V416*K416</f>
        <v>0</v>
      </c>
      <c r="X416" s="163">
        <v>0</v>
      </c>
      <c r="Y416" s="163">
        <f>X416*K416</f>
        <v>0</v>
      </c>
      <c r="Z416" s="163">
        <v>0</v>
      </c>
      <c r="AA416" s="164">
        <f>Z416*K416</f>
        <v>0</v>
      </c>
      <c r="AR416" s="20" t="s">
        <v>166</v>
      </c>
      <c r="AT416" s="20" t="s">
        <v>162</v>
      </c>
      <c r="AU416" s="20" t="s">
        <v>102</v>
      </c>
      <c r="AY416" s="20" t="s">
        <v>161</v>
      </c>
      <c r="BE416" s="103">
        <f>IF(U416="základní",N416,0)</f>
        <v>0</v>
      </c>
      <c r="BF416" s="103">
        <f>IF(U416="snížená",N416,0)</f>
        <v>0</v>
      </c>
      <c r="BG416" s="103">
        <f>IF(U416="zákl. přenesená",N416,0)</f>
        <v>0</v>
      </c>
      <c r="BH416" s="103">
        <f>IF(U416="sníž. přenesená",N416,0)</f>
        <v>0</v>
      </c>
      <c r="BI416" s="103">
        <f>IF(U416="nulová",N416,0)</f>
        <v>0</v>
      </c>
      <c r="BJ416" s="20" t="s">
        <v>24</v>
      </c>
      <c r="BK416" s="103">
        <f>ROUND(L416*K416,2)</f>
        <v>0</v>
      </c>
      <c r="BL416" s="20" t="s">
        <v>166</v>
      </c>
      <c r="BM416" s="20" t="s">
        <v>676</v>
      </c>
    </row>
    <row r="417" spans="2:51" s="10" customFormat="1" ht="22.5" customHeight="1">
      <c r="B417" s="165"/>
      <c r="C417" s="166"/>
      <c r="D417" s="166"/>
      <c r="E417" s="167" t="s">
        <v>5</v>
      </c>
      <c r="F417" s="280" t="s">
        <v>677</v>
      </c>
      <c r="G417" s="281"/>
      <c r="H417" s="281"/>
      <c r="I417" s="281"/>
      <c r="J417" s="166"/>
      <c r="K417" s="168">
        <v>524.955</v>
      </c>
      <c r="L417" s="166"/>
      <c r="M417" s="166"/>
      <c r="N417" s="166"/>
      <c r="O417" s="166"/>
      <c r="P417" s="166"/>
      <c r="Q417" s="166"/>
      <c r="R417" s="169"/>
      <c r="T417" s="170"/>
      <c r="U417" s="166"/>
      <c r="V417" s="166"/>
      <c r="W417" s="166"/>
      <c r="X417" s="166"/>
      <c r="Y417" s="166"/>
      <c r="Z417" s="166"/>
      <c r="AA417" s="171"/>
      <c r="AT417" s="172" t="s">
        <v>169</v>
      </c>
      <c r="AU417" s="172" t="s">
        <v>102</v>
      </c>
      <c r="AV417" s="10" t="s">
        <v>102</v>
      </c>
      <c r="AW417" s="10" t="s">
        <v>39</v>
      </c>
      <c r="AX417" s="10" t="s">
        <v>24</v>
      </c>
      <c r="AY417" s="172" t="s">
        <v>161</v>
      </c>
    </row>
    <row r="418" spans="2:65" s="1" customFormat="1" ht="44.25" customHeight="1">
      <c r="B418" s="129"/>
      <c r="C418" s="158" t="s">
        <v>30</v>
      </c>
      <c r="D418" s="158" t="s">
        <v>162</v>
      </c>
      <c r="E418" s="159" t="s">
        <v>678</v>
      </c>
      <c r="F418" s="277" t="s">
        <v>679</v>
      </c>
      <c r="G418" s="277"/>
      <c r="H418" s="277"/>
      <c r="I418" s="277"/>
      <c r="J418" s="160" t="s">
        <v>233</v>
      </c>
      <c r="K418" s="161">
        <v>587.7</v>
      </c>
      <c r="L418" s="278">
        <v>0</v>
      </c>
      <c r="M418" s="278"/>
      <c r="N418" s="279">
        <f>ROUND(L418*K418,2)</f>
        <v>0</v>
      </c>
      <c r="O418" s="279"/>
      <c r="P418" s="279"/>
      <c r="Q418" s="279"/>
      <c r="R418" s="132"/>
      <c r="T418" s="162" t="s">
        <v>5</v>
      </c>
      <c r="U418" s="46" t="s">
        <v>47</v>
      </c>
      <c r="V418" s="38"/>
      <c r="W418" s="163">
        <f>V418*K418</f>
        <v>0</v>
      </c>
      <c r="X418" s="163">
        <v>0.00013</v>
      </c>
      <c r="Y418" s="163">
        <f>X418*K418</f>
        <v>0.076401</v>
      </c>
      <c r="Z418" s="163">
        <v>0</v>
      </c>
      <c r="AA418" s="164">
        <f>Z418*K418</f>
        <v>0</v>
      </c>
      <c r="AR418" s="20" t="s">
        <v>166</v>
      </c>
      <c r="AT418" s="20" t="s">
        <v>162</v>
      </c>
      <c r="AU418" s="20" t="s">
        <v>102</v>
      </c>
      <c r="AY418" s="20" t="s">
        <v>161</v>
      </c>
      <c r="BE418" s="103">
        <f>IF(U418="základní",N418,0)</f>
        <v>0</v>
      </c>
      <c r="BF418" s="103">
        <f>IF(U418="snížená",N418,0)</f>
        <v>0</v>
      </c>
      <c r="BG418" s="103">
        <f>IF(U418="zákl. přenesená",N418,0)</f>
        <v>0</v>
      </c>
      <c r="BH418" s="103">
        <f>IF(U418="sníž. přenesená",N418,0)</f>
        <v>0</v>
      </c>
      <c r="BI418" s="103">
        <f>IF(U418="nulová",N418,0)</f>
        <v>0</v>
      </c>
      <c r="BJ418" s="20" t="s">
        <v>24</v>
      </c>
      <c r="BK418" s="103">
        <f>ROUND(L418*K418,2)</f>
        <v>0</v>
      </c>
      <c r="BL418" s="20" t="s">
        <v>166</v>
      </c>
      <c r="BM418" s="20" t="s">
        <v>680</v>
      </c>
    </row>
    <row r="419" spans="2:51" s="10" customFormat="1" ht="31.5" customHeight="1">
      <c r="B419" s="165"/>
      <c r="C419" s="166"/>
      <c r="D419" s="166"/>
      <c r="E419" s="167" t="s">
        <v>5</v>
      </c>
      <c r="F419" s="280" t="s">
        <v>681</v>
      </c>
      <c r="G419" s="281"/>
      <c r="H419" s="281"/>
      <c r="I419" s="281"/>
      <c r="J419" s="166"/>
      <c r="K419" s="168">
        <v>306.8</v>
      </c>
      <c r="L419" s="166"/>
      <c r="M419" s="166"/>
      <c r="N419" s="166"/>
      <c r="O419" s="166"/>
      <c r="P419" s="166"/>
      <c r="Q419" s="166"/>
      <c r="R419" s="169"/>
      <c r="T419" s="170"/>
      <c r="U419" s="166"/>
      <c r="V419" s="166"/>
      <c r="W419" s="166"/>
      <c r="X419" s="166"/>
      <c r="Y419" s="166"/>
      <c r="Z419" s="166"/>
      <c r="AA419" s="171"/>
      <c r="AT419" s="172" t="s">
        <v>169</v>
      </c>
      <c r="AU419" s="172" t="s">
        <v>102</v>
      </c>
      <c r="AV419" s="10" t="s">
        <v>102</v>
      </c>
      <c r="AW419" s="10" t="s">
        <v>39</v>
      </c>
      <c r="AX419" s="10" t="s">
        <v>82</v>
      </c>
      <c r="AY419" s="172" t="s">
        <v>161</v>
      </c>
    </row>
    <row r="420" spans="2:51" s="10" customFormat="1" ht="22.5" customHeight="1">
      <c r="B420" s="165"/>
      <c r="C420" s="166"/>
      <c r="D420" s="166"/>
      <c r="E420" s="167" t="s">
        <v>5</v>
      </c>
      <c r="F420" s="282" t="s">
        <v>682</v>
      </c>
      <c r="G420" s="283"/>
      <c r="H420" s="283"/>
      <c r="I420" s="283"/>
      <c r="J420" s="166"/>
      <c r="K420" s="168">
        <v>280.9</v>
      </c>
      <c r="L420" s="166"/>
      <c r="M420" s="166"/>
      <c r="N420" s="166"/>
      <c r="O420" s="166"/>
      <c r="P420" s="166"/>
      <c r="Q420" s="166"/>
      <c r="R420" s="169"/>
      <c r="T420" s="170"/>
      <c r="U420" s="166"/>
      <c r="V420" s="166"/>
      <c r="W420" s="166"/>
      <c r="X420" s="166"/>
      <c r="Y420" s="166"/>
      <c r="Z420" s="166"/>
      <c r="AA420" s="171"/>
      <c r="AT420" s="172" t="s">
        <v>169</v>
      </c>
      <c r="AU420" s="172" t="s">
        <v>102</v>
      </c>
      <c r="AV420" s="10" t="s">
        <v>102</v>
      </c>
      <c r="AW420" s="10" t="s">
        <v>39</v>
      </c>
      <c r="AX420" s="10" t="s">
        <v>82</v>
      </c>
      <c r="AY420" s="172" t="s">
        <v>161</v>
      </c>
    </row>
    <row r="421" spans="2:51" s="11" customFormat="1" ht="22.5" customHeight="1">
      <c r="B421" s="173"/>
      <c r="C421" s="174"/>
      <c r="D421" s="174"/>
      <c r="E421" s="175" t="s">
        <v>5</v>
      </c>
      <c r="F421" s="284" t="s">
        <v>171</v>
      </c>
      <c r="G421" s="285"/>
      <c r="H421" s="285"/>
      <c r="I421" s="285"/>
      <c r="J421" s="174"/>
      <c r="K421" s="176">
        <v>587.7</v>
      </c>
      <c r="L421" s="174"/>
      <c r="M421" s="174"/>
      <c r="N421" s="174"/>
      <c r="O421" s="174"/>
      <c r="P421" s="174"/>
      <c r="Q421" s="174"/>
      <c r="R421" s="177"/>
      <c r="T421" s="178"/>
      <c r="U421" s="174"/>
      <c r="V421" s="174"/>
      <c r="W421" s="174"/>
      <c r="X421" s="174"/>
      <c r="Y421" s="174"/>
      <c r="Z421" s="174"/>
      <c r="AA421" s="179"/>
      <c r="AT421" s="180" t="s">
        <v>169</v>
      </c>
      <c r="AU421" s="180" t="s">
        <v>102</v>
      </c>
      <c r="AV421" s="11" t="s">
        <v>166</v>
      </c>
      <c r="AW421" s="11" t="s">
        <v>39</v>
      </c>
      <c r="AX421" s="11" t="s">
        <v>24</v>
      </c>
      <c r="AY421" s="180" t="s">
        <v>161</v>
      </c>
    </row>
    <row r="422" spans="2:65" s="1" customFormat="1" ht="31.5" customHeight="1">
      <c r="B422" s="129"/>
      <c r="C422" s="158" t="s">
        <v>683</v>
      </c>
      <c r="D422" s="158" t="s">
        <v>162</v>
      </c>
      <c r="E422" s="159" t="s">
        <v>684</v>
      </c>
      <c r="F422" s="277" t="s">
        <v>685</v>
      </c>
      <c r="G422" s="277"/>
      <c r="H422" s="277"/>
      <c r="I422" s="277"/>
      <c r="J422" s="160" t="s">
        <v>233</v>
      </c>
      <c r="K422" s="161">
        <v>587.7</v>
      </c>
      <c r="L422" s="278">
        <v>0</v>
      </c>
      <c r="M422" s="278"/>
      <c r="N422" s="279">
        <f>ROUND(L422*K422,2)</f>
        <v>0</v>
      </c>
      <c r="O422" s="279"/>
      <c r="P422" s="279"/>
      <c r="Q422" s="279"/>
      <c r="R422" s="132"/>
      <c r="T422" s="162" t="s">
        <v>5</v>
      </c>
      <c r="U422" s="46" t="s">
        <v>47</v>
      </c>
      <c r="V422" s="38"/>
      <c r="W422" s="163">
        <f>V422*K422</f>
        <v>0</v>
      </c>
      <c r="X422" s="163">
        <v>4E-05</v>
      </c>
      <c r="Y422" s="163">
        <f>X422*K422</f>
        <v>0.023508000000000005</v>
      </c>
      <c r="Z422" s="163">
        <v>0</v>
      </c>
      <c r="AA422" s="164">
        <f>Z422*K422</f>
        <v>0</v>
      </c>
      <c r="AR422" s="20" t="s">
        <v>166</v>
      </c>
      <c r="AT422" s="20" t="s">
        <v>162</v>
      </c>
      <c r="AU422" s="20" t="s">
        <v>102</v>
      </c>
      <c r="AY422" s="20" t="s">
        <v>161</v>
      </c>
      <c r="BE422" s="103">
        <f>IF(U422="základní",N422,0)</f>
        <v>0</v>
      </c>
      <c r="BF422" s="103">
        <f>IF(U422="snížená",N422,0)</f>
        <v>0</v>
      </c>
      <c r="BG422" s="103">
        <f>IF(U422="zákl. přenesená",N422,0)</f>
        <v>0</v>
      </c>
      <c r="BH422" s="103">
        <f>IF(U422="sníž. přenesená",N422,0)</f>
        <v>0</v>
      </c>
      <c r="BI422" s="103">
        <f>IF(U422="nulová",N422,0)</f>
        <v>0</v>
      </c>
      <c r="BJ422" s="20" t="s">
        <v>24</v>
      </c>
      <c r="BK422" s="103">
        <f>ROUND(L422*K422,2)</f>
        <v>0</v>
      </c>
      <c r="BL422" s="20" t="s">
        <v>166</v>
      </c>
      <c r="BM422" s="20" t="s">
        <v>686</v>
      </c>
    </row>
    <row r="423" spans="2:51" s="10" customFormat="1" ht="22.5" customHeight="1">
      <c r="B423" s="165"/>
      <c r="C423" s="166"/>
      <c r="D423" s="166"/>
      <c r="E423" s="167" t="s">
        <v>5</v>
      </c>
      <c r="F423" s="280" t="s">
        <v>687</v>
      </c>
      <c r="G423" s="281"/>
      <c r="H423" s="281"/>
      <c r="I423" s="281"/>
      <c r="J423" s="166"/>
      <c r="K423" s="168">
        <v>587.7</v>
      </c>
      <c r="L423" s="166"/>
      <c r="M423" s="166"/>
      <c r="N423" s="166"/>
      <c r="O423" s="166"/>
      <c r="P423" s="166"/>
      <c r="Q423" s="166"/>
      <c r="R423" s="169"/>
      <c r="T423" s="170"/>
      <c r="U423" s="166"/>
      <c r="V423" s="166"/>
      <c r="W423" s="166"/>
      <c r="X423" s="166"/>
      <c r="Y423" s="166"/>
      <c r="Z423" s="166"/>
      <c r="AA423" s="171"/>
      <c r="AT423" s="172" t="s">
        <v>169</v>
      </c>
      <c r="AU423" s="172" t="s">
        <v>102</v>
      </c>
      <c r="AV423" s="10" t="s">
        <v>102</v>
      </c>
      <c r="AW423" s="10" t="s">
        <v>39</v>
      </c>
      <c r="AX423" s="10" t="s">
        <v>24</v>
      </c>
      <c r="AY423" s="172" t="s">
        <v>161</v>
      </c>
    </row>
    <row r="424" spans="2:65" s="1" customFormat="1" ht="22.5" customHeight="1">
      <c r="B424" s="129"/>
      <c r="C424" s="158" t="s">
        <v>688</v>
      </c>
      <c r="D424" s="158" t="s">
        <v>162</v>
      </c>
      <c r="E424" s="159" t="s">
        <v>689</v>
      </c>
      <c r="F424" s="277" t="s">
        <v>690</v>
      </c>
      <c r="G424" s="277"/>
      <c r="H424" s="277"/>
      <c r="I424" s="277"/>
      <c r="J424" s="160" t="s">
        <v>165</v>
      </c>
      <c r="K424" s="161">
        <v>0.352</v>
      </c>
      <c r="L424" s="278">
        <v>0</v>
      </c>
      <c r="M424" s="278"/>
      <c r="N424" s="279">
        <f>ROUND(L424*K424,2)</f>
        <v>0</v>
      </c>
      <c r="O424" s="279"/>
      <c r="P424" s="279"/>
      <c r="Q424" s="279"/>
      <c r="R424" s="132"/>
      <c r="T424" s="162" t="s">
        <v>5</v>
      </c>
      <c r="U424" s="46" t="s">
        <v>47</v>
      </c>
      <c r="V424" s="38"/>
      <c r="W424" s="163">
        <f>V424*K424</f>
        <v>0</v>
      </c>
      <c r="X424" s="163">
        <v>0</v>
      </c>
      <c r="Y424" s="163">
        <f>X424*K424</f>
        <v>0</v>
      </c>
      <c r="Z424" s="163">
        <v>1.8</v>
      </c>
      <c r="AA424" s="164">
        <f>Z424*K424</f>
        <v>0.6335999999999999</v>
      </c>
      <c r="AR424" s="20" t="s">
        <v>166</v>
      </c>
      <c r="AT424" s="20" t="s">
        <v>162</v>
      </c>
      <c r="AU424" s="20" t="s">
        <v>102</v>
      </c>
      <c r="AY424" s="20" t="s">
        <v>161</v>
      </c>
      <c r="BE424" s="103">
        <f>IF(U424="základní",N424,0)</f>
        <v>0</v>
      </c>
      <c r="BF424" s="103">
        <f>IF(U424="snížená",N424,0)</f>
        <v>0</v>
      </c>
      <c r="BG424" s="103">
        <f>IF(U424="zákl. přenesená",N424,0)</f>
        <v>0</v>
      </c>
      <c r="BH424" s="103">
        <f>IF(U424="sníž. přenesená",N424,0)</f>
        <v>0</v>
      </c>
      <c r="BI424" s="103">
        <f>IF(U424="nulová",N424,0)</f>
        <v>0</v>
      </c>
      <c r="BJ424" s="20" t="s">
        <v>24</v>
      </c>
      <c r="BK424" s="103">
        <f>ROUND(L424*K424,2)</f>
        <v>0</v>
      </c>
      <c r="BL424" s="20" t="s">
        <v>166</v>
      </c>
      <c r="BM424" s="20" t="s">
        <v>691</v>
      </c>
    </row>
    <row r="425" spans="2:51" s="10" customFormat="1" ht="22.5" customHeight="1">
      <c r="B425" s="165"/>
      <c r="C425" s="166"/>
      <c r="D425" s="166"/>
      <c r="E425" s="167" t="s">
        <v>5</v>
      </c>
      <c r="F425" s="280" t="s">
        <v>692</v>
      </c>
      <c r="G425" s="281"/>
      <c r="H425" s="281"/>
      <c r="I425" s="281"/>
      <c r="J425" s="166"/>
      <c r="K425" s="168">
        <v>0.352</v>
      </c>
      <c r="L425" s="166"/>
      <c r="M425" s="166"/>
      <c r="N425" s="166"/>
      <c r="O425" s="166"/>
      <c r="P425" s="166"/>
      <c r="Q425" s="166"/>
      <c r="R425" s="169"/>
      <c r="T425" s="170"/>
      <c r="U425" s="166"/>
      <c r="V425" s="166"/>
      <c r="W425" s="166"/>
      <c r="X425" s="166"/>
      <c r="Y425" s="166"/>
      <c r="Z425" s="166"/>
      <c r="AA425" s="171"/>
      <c r="AT425" s="172" t="s">
        <v>169</v>
      </c>
      <c r="AU425" s="172" t="s">
        <v>102</v>
      </c>
      <c r="AV425" s="10" t="s">
        <v>102</v>
      </c>
      <c r="AW425" s="10" t="s">
        <v>39</v>
      </c>
      <c r="AX425" s="10" t="s">
        <v>24</v>
      </c>
      <c r="AY425" s="172" t="s">
        <v>161</v>
      </c>
    </row>
    <row r="426" spans="2:65" s="1" customFormat="1" ht="31.5" customHeight="1">
      <c r="B426" s="129"/>
      <c r="C426" s="158" t="s">
        <v>693</v>
      </c>
      <c r="D426" s="158" t="s">
        <v>162</v>
      </c>
      <c r="E426" s="159" t="s">
        <v>694</v>
      </c>
      <c r="F426" s="277" t="s">
        <v>695</v>
      </c>
      <c r="G426" s="277"/>
      <c r="H426" s="277"/>
      <c r="I426" s="277"/>
      <c r="J426" s="160" t="s">
        <v>233</v>
      </c>
      <c r="K426" s="161">
        <v>3.825</v>
      </c>
      <c r="L426" s="278">
        <v>0</v>
      </c>
      <c r="M426" s="278"/>
      <c r="N426" s="279">
        <f>ROUND(L426*K426,2)</f>
        <v>0</v>
      </c>
      <c r="O426" s="279"/>
      <c r="P426" s="279"/>
      <c r="Q426" s="279"/>
      <c r="R426" s="132"/>
      <c r="T426" s="162" t="s">
        <v>5</v>
      </c>
      <c r="U426" s="46" t="s">
        <v>47</v>
      </c>
      <c r="V426" s="38"/>
      <c r="W426" s="163">
        <f>V426*K426</f>
        <v>0</v>
      </c>
      <c r="X426" s="163">
        <v>0</v>
      </c>
      <c r="Y426" s="163">
        <f>X426*K426</f>
        <v>0</v>
      </c>
      <c r="Z426" s="163">
        <v>0.059</v>
      </c>
      <c r="AA426" s="164">
        <f>Z426*K426</f>
        <v>0.225675</v>
      </c>
      <c r="AR426" s="20" t="s">
        <v>166</v>
      </c>
      <c r="AT426" s="20" t="s">
        <v>162</v>
      </c>
      <c r="AU426" s="20" t="s">
        <v>102</v>
      </c>
      <c r="AY426" s="20" t="s">
        <v>161</v>
      </c>
      <c r="BE426" s="103">
        <f>IF(U426="základní",N426,0)</f>
        <v>0</v>
      </c>
      <c r="BF426" s="103">
        <f>IF(U426="snížená",N426,0)</f>
        <v>0</v>
      </c>
      <c r="BG426" s="103">
        <f>IF(U426="zákl. přenesená",N426,0)</f>
        <v>0</v>
      </c>
      <c r="BH426" s="103">
        <f>IF(U426="sníž. přenesená",N426,0)</f>
        <v>0</v>
      </c>
      <c r="BI426" s="103">
        <f>IF(U426="nulová",N426,0)</f>
        <v>0</v>
      </c>
      <c r="BJ426" s="20" t="s">
        <v>24</v>
      </c>
      <c r="BK426" s="103">
        <f>ROUND(L426*K426,2)</f>
        <v>0</v>
      </c>
      <c r="BL426" s="20" t="s">
        <v>166</v>
      </c>
      <c r="BM426" s="20" t="s">
        <v>696</v>
      </c>
    </row>
    <row r="427" spans="2:51" s="10" customFormat="1" ht="22.5" customHeight="1">
      <c r="B427" s="165"/>
      <c r="C427" s="166"/>
      <c r="D427" s="166"/>
      <c r="E427" s="167" t="s">
        <v>5</v>
      </c>
      <c r="F427" s="280" t="s">
        <v>697</v>
      </c>
      <c r="G427" s="281"/>
      <c r="H427" s="281"/>
      <c r="I427" s="281"/>
      <c r="J427" s="166"/>
      <c r="K427" s="168">
        <v>3.825</v>
      </c>
      <c r="L427" s="166"/>
      <c r="M427" s="166"/>
      <c r="N427" s="166"/>
      <c r="O427" s="166"/>
      <c r="P427" s="166"/>
      <c r="Q427" s="166"/>
      <c r="R427" s="169"/>
      <c r="T427" s="170"/>
      <c r="U427" s="166"/>
      <c r="V427" s="166"/>
      <c r="W427" s="166"/>
      <c r="X427" s="166"/>
      <c r="Y427" s="166"/>
      <c r="Z427" s="166"/>
      <c r="AA427" s="171"/>
      <c r="AT427" s="172" t="s">
        <v>169</v>
      </c>
      <c r="AU427" s="172" t="s">
        <v>102</v>
      </c>
      <c r="AV427" s="10" t="s">
        <v>102</v>
      </c>
      <c r="AW427" s="10" t="s">
        <v>39</v>
      </c>
      <c r="AX427" s="10" t="s">
        <v>24</v>
      </c>
      <c r="AY427" s="172" t="s">
        <v>161</v>
      </c>
    </row>
    <row r="428" spans="2:65" s="1" customFormat="1" ht="31.5" customHeight="1">
      <c r="B428" s="129"/>
      <c r="C428" s="158" t="s">
        <v>698</v>
      </c>
      <c r="D428" s="158" t="s">
        <v>162</v>
      </c>
      <c r="E428" s="159" t="s">
        <v>699</v>
      </c>
      <c r="F428" s="277" t="s">
        <v>700</v>
      </c>
      <c r="G428" s="277"/>
      <c r="H428" s="277"/>
      <c r="I428" s="277"/>
      <c r="J428" s="160" t="s">
        <v>233</v>
      </c>
      <c r="K428" s="161">
        <v>9.36</v>
      </c>
      <c r="L428" s="278">
        <v>0</v>
      </c>
      <c r="M428" s="278"/>
      <c r="N428" s="279">
        <f>ROUND(L428*K428,2)</f>
        <v>0</v>
      </c>
      <c r="O428" s="279"/>
      <c r="P428" s="279"/>
      <c r="Q428" s="279"/>
      <c r="R428" s="132"/>
      <c r="T428" s="162" t="s">
        <v>5</v>
      </c>
      <c r="U428" s="46" t="s">
        <v>47</v>
      </c>
      <c r="V428" s="38"/>
      <c r="W428" s="163">
        <f>V428*K428</f>
        <v>0</v>
      </c>
      <c r="X428" s="163">
        <v>0</v>
      </c>
      <c r="Y428" s="163">
        <f>X428*K428</f>
        <v>0</v>
      </c>
      <c r="Z428" s="163">
        <v>0.051</v>
      </c>
      <c r="AA428" s="164">
        <f>Z428*K428</f>
        <v>0.47735999999999995</v>
      </c>
      <c r="AR428" s="20" t="s">
        <v>166</v>
      </c>
      <c r="AT428" s="20" t="s">
        <v>162</v>
      </c>
      <c r="AU428" s="20" t="s">
        <v>102</v>
      </c>
      <c r="AY428" s="20" t="s">
        <v>161</v>
      </c>
      <c r="BE428" s="103">
        <f>IF(U428="základní",N428,0)</f>
        <v>0</v>
      </c>
      <c r="BF428" s="103">
        <f>IF(U428="snížená",N428,0)</f>
        <v>0</v>
      </c>
      <c r="BG428" s="103">
        <f>IF(U428="zákl. přenesená",N428,0)</f>
        <v>0</v>
      </c>
      <c r="BH428" s="103">
        <f>IF(U428="sníž. přenesená",N428,0)</f>
        <v>0</v>
      </c>
      <c r="BI428" s="103">
        <f>IF(U428="nulová",N428,0)</f>
        <v>0</v>
      </c>
      <c r="BJ428" s="20" t="s">
        <v>24</v>
      </c>
      <c r="BK428" s="103">
        <f>ROUND(L428*K428,2)</f>
        <v>0</v>
      </c>
      <c r="BL428" s="20" t="s">
        <v>166</v>
      </c>
      <c r="BM428" s="20" t="s">
        <v>701</v>
      </c>
    </row>
    <row r="429" spans="2:51" s="10" customFormat="1" ht="22.5" customHeight="1">
      <c r="B429" s="165"/>
      <c r="C429" s="166"/>
      <c r="D429" s="166"/>
      <c r="E429" s="167" t="s">
        <v>5</v>
      </c>
      <c r="F429" s="280" t="s">
        <v>702</v>
      </c>
      <c r="G429" s="281"/>
      <c r="H429" s="281"/>
      <c r="I429" s="281"/>
      <c r="J429" s="166"/>
      <c r="K429" s="168">
        <v>9.36</v>
      </c>
      <c r="L429" s="166"/>
      <c r="M429" s="166"/>
      <c r="N429" s="166"/>
      <c r="O429" s="166"/>
      <c r="P429" s="166"/>
      <c r="Q429" s="166"/>
      <c r="R429" s="169"/>
      <c r="T429" s="170"/>
      <c r="U429" s="166"/>
      <c r="V429" s="166"/>
      <c r="W429" s="166"/>
      <c r="X429" s="166"/>
      <c r="Y429" s="166"/>
      <c r="Z429" s="166"/>
      <c r="AA429" s="171"/>
      <c r="AT429" s="172" t="s">
        <v>169</v>
      </c>
      <c r="AU429" s="172" t="s">
        <v>102</v>
      </c>
      <c r="AV429" s="10" t="s">
        <v>102</v>
      </c>
      <c r="AW429" s="10" t="s">
        <v>39</v>
      </c>
      <c r="AX429" s="10" t="s">
        <v>24</v>
      </c>
      <c r="AY429" s="172" t="s">
        <v>161</v>
      </c>
    </row>
    <row r="430" spans="2:65" s="1" customFormat="1" ht="31.5" customHeight="1">
      <c r="B430" s="129"/>
      <c r="C430" s="158" t="s">
        <v>703</v>
      </c>
      <c r="D430" s="158" t="s">
        <v>162</v>
      </c>
      <c r="E430" s="159" t="s">
        <v>704</v>
      </c>
      <c r="F430" s="277" t="s">
        <v>705</v>
      </c>
      <c r="G430" s="277"/>
      <c r="H430" s="277"/>
      <c r="I430" s="277"/>
      <c r="J430" s="160" t="s">
        <v>182</v>
      </c>
      <c r="K430" s="161">
        <v>3.4</v>
      </c>
      <c r="L430" s="278">
        <v>0</v>
      </c>
      <c r="M430" s="278"/>
      <c r="N430" s="279">
        <f>ROUND(L430*K430,2)</f>
        <v>0</v>
      </c>
      <c r="O430" s="279"/>
      <c r="P430" s="279"/>
      <c r="Q430" s="279"/>
      <c r="R430" s="132"/>
      <c r="T430" s="162" t="s">
        <v>5</v>
      </c>
      <c r="U430" s="46" t="s">
        <v>47</v>
      </c>
      <c r="V430" s="38"/>
      <c r="W430" s="163">
        <f>V430*K430</f>
        <v>0</v>
      </c>
      <c r="X430" s="163">
        <v>0</v>
      </c>
      <c r="Y430" s="163">
        <f>X430*K430</f>
        <v>0</v>
      </c>
      <c r="Z430" s="163">
        <v>0.015</v>
      </c>
      <c r="AA430" s="164">
        <f>Z430*K430</f>
        <v>0.051</v>
      </c>
      <c r="AR430" s="20" t="s">
        <v>166</v>
      </c>
      <c r="AT430" s="20" t="s">
        <v>162</v>
      </c>
      <c r="AU430" s="20" t="s">
        <v>102</v>
      </c>
      <c r="AY430" s="20" t="s">
        <v>161</v>
      </c>
      <c r="BE430" s="103">
        <f>IF(U430="základní",N430,0)</f>
        <v>0</v>
      </c>
      <c r="BF430" s="103">
        <f>IF(U430="snížená",N430,0)</f>
        <v>0</v>
      </c>
      <c r="BG430" s="103">
        <f>IF(U430="zákl. přenesená",N430,0)</f>
        <v>0</v>
      </c>
      <c r="BH430" s="103">
        <f>IF(U430="sníž. přenesená",N430,0)</f>
        <v>0</v>
      </c>
      <c r="BI430" s="103">
        <f>IF(U430="nulová",N430,0)</f>
        <v>0</v>
      </c>
      <c r="BJ430" s="20" t="s">
        <v>24</v>
      </c>
      <c r="BK430" s="103">
        <f>ROUND(L430*K430,2)</f>
        <v>0</v>
      </c>
      <c r="BL430" s="20" t="s">
        <v>166</v>
      </c>
      <c r="BM430" s="20" t="s">
        <v>706</v>
      </c>
    </row>
    <row r="431" spans="2:51" s="10" customFormat="1" ht="22.5" customHeight="1">
      <c r="B431" s="165"/>
      <c r="C431" s="166"/>
      <c r="D431" s="166"/>
      <c r="E431" s="167" t="s">
        <v>5</v>
      </c>
      <c r="F431" s="280" t="s">
        <v>707</v>
      </c>
      <c r="G431" s="281"/>
      <c r="H431" s="281"/>
      <c r="I431" s="281"/>
      <c r="J431" s="166"/>
      <c r="K431" s="168">
        <v>3.4</v>
      </c>
      <c r="L431" s="166"/>
      <c r="M431" s="166"/>
      <c r="N431" s="166"/>
      <c r="O431" s="166"/>
      <c r="P431" s="166"/>
      <c r="Q431" s="166"/>
      <c r="R431" s="169"/>
      <c r="T431" s="170"/>
      <c r="U431" s="166"/>
      <c r="V431" s="166"/>
      <c r="W431" s="166"/>
      <c r="X431" s="166"/>
      <c r="Y431" s="166"/>
      <c r="Z431" s="166"/>
      <c r="AA431" s="171"/>
      <c r="AT431" s="172" t="s">
        <v>169</v>
      </c>
      <c r="AU431" s="172" t="s">
        <v>102</v>
      </c>
      <c r="AV431" s="10" t="s">
        <v>102</v>
      </c>
      <c r="AW431" s="10" t="s">
        <v>39</v>
      </c>
      <c r="AX431" s="10" t="s">
        <v>24</v>
      </c>
      <c r="AY431" s="172" t="s">
        <v>161</v>
      </c>
    </row>
    <row r="432" spans="2:63" s="9" customFormat="1" ht="29.85" customHeight="1">
      <c r="B432" s="147"/>
      <c r="C432" s="148"/>
      <c r="D432" s="157" t="s">
        <v>118</v>
      </c>
      <c r="E432" s="157"/>
      <c r="F432" s="157"/>
      <c r="G432" s="157"/>
      <c r="H432" s="157"/>
      <c r="I432" s="157"/>
      <c r="J432" s="157"/>
      <c r="K432" s="157"/>
      <c r="L432" s="157"/>
      <c r="M432" s="157"/>
      <c r="N432" s="298">
        <f>BK432</f>
        <v>0</v>
      </c>
      <c r="O432" s="299"/>
      <c r="P432" s="299"/>
      <c r="Q432" s="299"/>
      <c r="R432" s="150"/>
      <c r="T432" s="151"/>
      <c r="U432" s="148"/>
      <c r="V432" s="148"/>
      <c r="W432" s="152">
        <f>SUM(W433:W436)</f>
        <v>0</v>
      </c>
      <c r="X432" s="148"/>
      <c r="Y432" s="152">
        <f>SUM(Y433:Y436)</f>
        <v>0</v>
      </c>
      <c r="Z432" s="148"/>
      <c r="AA432" s="153">
        <f>SUM(AA433:AA436)</f>
        <v>0</v>
      </c>
      <c r="AR432" s="154" t="s">
        <v>24</v>
      </c>
      <c r="AT432" s="155" t="s">
        <v>81</v>
      </c>
      <c r="AU432" s="155" t="s">
        <v>24</v>
      </c>
      <c r="AY432" s="154" t="s">
        <v>161</v>
      </c>
      <c r="BK432" s="156">
        <f>SUM(BK433:BK436)</f>
        <v>0</v>
      </c>
    </row>
    <row r="433" spans="2:65" s="1" customFormat="1" ht="44.25" customHeight="1">
      <c r="B433" s="129"/>
      <c r="C433" s="158" t="s">
        <v>708</v>
      </c>
      <c r="D433" s="158" t="s">
        <v>162</v>
      </c>
      <c r="E433" s="159" t="s">
        <v>709</v>
      </c>
      <c r="F433" s="277" t="s">
        <v>710</v>
      </c>
      <c r="G433" s="277"/>
      <c r="H433" s="277"/>
      <c r="I433" s="277"/>
      <c r="J433" s="160" t="s">
        <v>227</v>
      </c>
      <c r="K433" s="161">
        <v>1.902</v>
      </c>
      <c r="L433" s="278">
        <v>0</v>
      </c>
      <c r="M433" s="278"/>
      <c r="N433" s="279">
        <f>ROUND(L433*K433,2)</f>
        <v>0</v>
      </c>
      <c r="O433" s="279"/>
      <c r="P433" s="279"/>
      <c r="Q433" s="279"/>
      <c r="R433" s="132"/>
      <c r="T433" s="162" t="s">
        <v>5</v>
      </c>
      <c r="U433" s="46" t="s">
        <v>47</v>
      </c>
      <c r="V433" s="38"/>
      <c r="W433" s="163">
        <f>V433*K433</f>
        <v>0</v>
      </c>
      <c r="X433" s="163">
        <v>0</v>
      </c>
      <c r="Y433" s="163">
        <f>X433*K433</f>
        <v>0</v>
      </c>
      <c r="Z433" s="163">
        <v>0</v>
      </c>
      <c r="AA433" s="164">
        <f>Z433*K433</f>
        <v>0</v>
      </c>
      <c r="AR433" s="20" t="s">
        <v>166</v>
      </c>
      <c r="AT433" s="20" t="s">
        <v>162</v>
      </c>
      <c r="AU433" s="20" t="s">
        <v>102</v>
      </c>
      <c r="AY433" s="20" t="s">
        <v>161</v>
      </c>
      <c r="BE433" s="103">
        <f>IF(U433="základní",N433,0)</f>
        <v>0</v>
      </c>
      <c r="BF433" s="103">
        <f>IF(U433="snížená",N433,0)</f>
        <v>0</v>
      </c>
      <c r="BG433" s="103">
        <f>IF(U433="zákl. přenesená",N433,0)</f>
        <v>0</v>
      </c>
      <c r="BH433" s="103">
        <f>IF(U433="sníž. přenesená",N433,0)</f>
        <v>0</v>
      </c>
      <c r="BI433" s="103">
        <f>IF(U433="nulová",N433,0)</f>
        <v>0</v>
      </c>
      <c r="BJ433" s="20" t="s">
        <v>24</v>
      </c>
      <c r="BK433" s="103">
        <f>ROUND(L433*K433,2)</f>
        <v>0</v>
      </c>
      <c r="BL433" s="20" t="s">
        <v>166</v>
      </c>
      <c r="BM433" s="20" t="s">
        <v>711</v>
      </c>
    </row>
    <row r="434" spans="2:65" s="1" customFormat="1" ht="31.5" customHeight="1">
      <c r="B434" s="129"/>
      <c r="C434" s="158" t="s">
        <v>712</v>
      </c>
      <c r="D434" s="158" t="s">
        <v>162</v>
      </c>
      <c r="E434" s="159" t="s">
        <v>713</v>
      </c>
      <c r="F434" s="277" t="s">
        <v>714</v>
      </c>
      <c r="G434" s="277"/>
      <c r="H434" s="277"/>
      <c r="I434" s="277"/>
      <c r="J434" s="160" t="s">
        <v>227</v>
      </c>
      <c r="K434" s="161">
        <v>1.902</v>
      </c>
      <c r="L434" s="278">
        <v>0</v>
      </c>
      <c r="M434" s="278"/>
      <c r="N434" s="279">
        <f>ROUND(L434*K434,2)</f>
        <v>0</v>
      </c>
      <c r="O434" s="279"/>
      <c r="P434" s="279"/>
      <c r="Q434" s="279"/>
      <c r="R434" s="132"/>
      <c r="T434" s="162" t="s">
        <v>5</v>
      </c>
      <c r="U434" s="46" t="s">
        <v>47</v>
      </c>
      <c r="V434" s="38"/>
      <c r="W434" s="163">
        <f>V434*K434</f>
        <v>0</v>
      </c>
      <c r="X434" s="163">
        <v>0</v>
      </c>
      <c r="Y434" s="163">
        <f>X434*K434</f>
        <v>0</v>
      </c>
      <c r="Z434" s="163">
        <v>0</v>
      </c>
      <c r="AA434" s="164">
        <f>Z434*K434</f>
        <v>0</v>
      </c>
      <c r="AR434" s="20" t="s">
        <v>166</v>
      </c>
      <c r="AT434" s="20" t="s">
        <v>162</v>
      </c>
      <c r="AU434" s="20" t="s">
        <v>102</v>
      </c>
      <c r="AY434" s="20" t="s">
        <v>161</v>
      </c>
      <c r="BE434" s="103">
        <f>IF(U434="základní",N434,0)</f>
        <v>0</v>
      </c>
      <c r="BF434" s="103">
        <f>IF(U434="snížená",N434,0)</f>
        <v>0</v>
      </c>
      <c r="BG434" s="103">
        <f>IF(U434="zákl. přenesená",N434,0)</f>
        <v>0</v>
      </c>
      <c r="BH434" s="103">
        <f>IF(U434="sníž. přenesená",N434,0)</f>
        <v>0</v>
      </c>
      <c r="BI434" s="103">
        <f>IF(U434="nulová",N434,0)</f>
        <v>0</v>
      </c>
      <c r="BJ434" s="20" t="s">
        <v>24</v>
      </c>
      <c r="BK434" s="103">
        <f>ROUND(L434*K434,2)</f>
        <v>0</v>
      </c>
      <c r="BL434" s="20" t="s">
        <v>166</v>
      </c>
      <c r="BM434" s="20" t="s">
        <v>715</v>
      </c>
    </row>
    <row r="435" spans="2:65" s="1" customFormat="1" ht="31.5" customHeight="1">
      <c r="B435" s="129"/>
      <c r="C435" s="158" t="s">
        <v>716</v>
      </c>
      <c r="D435" s="158" t="s">
        <v>162</v>
      </c>
      <c r="E435" s="159" t="s">
        <v>717</v>
      </c>
      <c r="F435" s="277" t="s">
        <v>718</v>
      </c>
      <c r="G435" s="277"/>
      <c r="H435" s="277"/>
      <c r="I435" s="277"/>
      <c r="J435" s="160" t="s">
        <v>227</v>
      </c>
      <c r="K435" s="161">
        <v>26.628</v>
      </c>
      <c r="L435" s="278">
        <v>0</v>
      </c>
      <c r="M435" s="278"/>
      <c r="N435" s="279">
        <f>ROUND(L435*K435,2)</f>
        <v>0</v>
      </c>
      <c r="O435" s="279"/>
      <c r="P435" s="279"/>
      <c r="Q435" s="279"/>
      <c r="R435" s="132"/>
      <c r="T435" s="162" t="s">
        <v>5</v>
      </c>
      <c r="U435" s="46" t="s">
        <v>47</v>
      </c>
      <c r="V435" s="38"/>
      <c r="W435" s="163">
        <f>V435*K435</f>
        <v>0</v>
      </c>
      <c r="X435" s="163">
        <v>0</v>
      </c>
      <c r="Y435" s="163">
        <f>X435*K435</f>
        <v>0</v>
      </c>
      <c r="Z435" s="163">
        <v>0</v>
      </c>
      <c r="AA435" s="164">
        <f>Z435*K435</f>
        <v>0</v>
      </c>
      <c r="AR435" s="20" t="s">
        <v>166</v>
      </c>
      <c r="AT435" s="20" t="s">
        <v>162</v>
      </c>
      <c r="AU435" s="20" t="s">
        <v>102</v>
      </c>
      <c r="AY435" s="20" t="s">
        <v>161</v>
      </c>
      <c r="BE435" s="103">
        <f>IF(U435="základní",N435,0)</f>
        <v>0</v>
      </c>
      <c r="BF435" s="103">
        <f>IF(U435="snížená",N435,0)</f>
        <v>0</v>
      </c>
      <c r="BG435" s="103">
        <f>IF(U435="zákl. přenesená",N435,0)</f>
        <v>0</v>
      </c>
      <c r="BH435" s="103">
        <f>IF(U435="sníž. přenesená",N435,0)</f>
        <v>0</v>
      </c>
      <c r="BI435" s="103">
        <f>IF(U435="nulová",N435,0)</f>
        <v>0</v>
      </c>
      <c r="BJ435" s="20" t="s">
        <v>24</v>
      </c>
      <c r="BK435" s="103">
        <f>ROUND(L435*K435,2)</f>
        <v>0</v>
      </c>
      <c r="BL435" s="20" t="s">
        <v>166</v>
      </c>
      <c r="BM435" s="20" t="s">
        <v>719</v>
      </c>
    </row>
    <row r="436" spans="2:65" s="1" customFormat="1" ht="31.5" customHeight="1">
      <c r="B436" s="129"/>
      <c r="C436" s="158" t="s">
        <v>720</v>
      </c>
      <c r="D436" s="158" t="s">
        <v>162</v>
      </c>
      <c r="E436" s="159" t="s">
        <v>721</v>
      </c>
      <c r="F436" s="277" t="s">
        <v>722</v>
      </c>
      <c r="G436" s="277"/>
      <c r="H436" s="277"/>
      <c r="I436" s="277"/>
      <c r="J436" s="160" t="s">
        <v>227</v>
      </c>
      <c r="K436" s="161">
        <v>1.902</v>
      </c>
      <c r="L436" s="278">
        <v>0</v>
      </c>
      <c r="M436" s="278"/>
      <c r="N436" s="279">
        <f>ROUND(L436*K436,2)</f>
        <v>0</v>
      </c>
      <c r="O436" s="279"/>
      <c r="P436" s="279"/>
      <c r="Q436" s="279"/>
      <c r="R436" s="132"/>
      <c r="T436" s="162" t="s">
        <v>5</v>
      </c>
      <c r="U436" s="46" t="s">
        <v>47</v>
      </c>
      <c r="V436" s="38"/>
      <c r="W436" s="163">
        <f>V436*K436</f>
        <v>0</v>
      </c>
      <c r="X436" s="163">
        <v>0</v>
      </c>
      <c r="Y436" s="163">
        <f>X436*K436</f>
        <v>0</v>
      </c>
      <c r="Z436" s="163">
        <v>0</v>
      </c>
      <c r="AA436" s="164">
        <f>Z436*K436</f>
        <v>0</v>
      </c>
      <c r="AR436" s="20" t="s">
        <v>166</v>
      </c>
      <c r="AT436" s="20" t="s">
        <v>162</v>
      </c>
      <c r="AU436" s="20" t="s">
        <v>102</v>
      </c>
      <c r="AY436" s="20" t="s">
        <v>161</v>
      </c>
      <c r="BE436" s="103">
        <f>IF(U436="základní",N436,0)</f>
        <v>0</v>
      </c>
      <c r="BF436" s="103">
        <f>IF(U436="snížená",N436,0)</f>
        <v>0</v>
      </c>
      <c r="BG436" s="103">
        <f>IF(U436="zákl. přenesená",N436,0)</f>
        <v>0</v>
      </c>
      <c r="BH436" s="103">
        <f>IF(U436="sníž. přenesená",N436,0)</f>
        <v>0</v>
      </c>
      <c r="BI436" s="103">
        <f>IF(U436="nulová",N436,0)</f>
        <v>0</v>
      </c>
      <c r="BJ436" s="20" t="s">
        <v>24</v>
      </c>
      <c r="BK436" s="103">
        <f>ROUND(L436*K436,2)</f>
        <v>0</v>
      </c>
      <c r="BL436" s="20" t="s">
        <v>166</v>
      </c>
      <c r="BM436" s="20" t="s">
        <v>723</v>
      </c>
    </row>
    <row r="437" spans="2:63" s="9" customFormat="1" ht="29.85" customHeight="1">
      <c r="B437" s="147"/>
      <c r="C437" s="148"/>
      <c r="D437" s="157" t="s">
        <v>119</v>
      </c>
      <c r="E437" s="157"/>
      <c r="F437" s="157"/>
      <c r="G437" s="157"/>
      <c r="H437" s="157"/>
      <c r="I437" s="157"/>
      <c r="J437" s="157"/>
      <c r="K437" s="157"/>
      <c r="L437" s="157"/>
      <c r="M437" s="157"/>
      <c r="N437" s="291">
        <f>BK437</f>
        <v>0</v>
      </c>
      <c r="O437" s="292"/>
      <c r="P437" s="292"/>
      <c r="Q437" s="292"/>
      <c r="R437" s="150"/>
      <c r="T437" s="151"/>
      <c r="U437" s="148"/>
      <c r="V437" s="148"/>
      <c r="W437" s="152">
        <f>W438</f>
        <v>0</v>
      </c>
      <c r="X437" s="148"/>
      <c r="Y437" s="152">
        <f>Y438</f>
        <v>0</v>
      </c>
      <c r="Z437" s="148"/>
      <c r="AA437" s="153">
        <f>AA438</f>
        <v>0</v>
      </c>
      <c r="AR437" s="154" t="s">
        <v>24</v>
      </c>
      <c r="AT437" s="155" t="s">
        <v>81</v>
      </c>
      <c r="AU437" s="155" t="s">
        <v>24</v>
      </c>
      <c r="AY437" s="154" t="s">
        <v>161</v>
      </c>
      <c r="BK437" s="156">
        <f>BK438</f>
        <v>0</v>
      </c>
    </row>
    <row r="438" spans="2:65" s="1" customFormat="1" ht="22.5" customHeight="1">
      <c r="B438" s="129"/>
      <c r="C438" s="158" t="s">
        <v>724</v>
      </c>
      <c r="D438" s="158" t="s">
        <v>162</v>
      </c>
      <c r="E438" s="159" t="s">
        <v>725</v>
      </c>
      <c r="F438" s="277" t="s">
        <v>726</v>
      </c>
      <c r="G438" s="277"/>
      <c r="H438" s="277"/>
      <c r="I438" s="277"/>
      <c r="J438" s="160" t="s">
        <v>227</v>
      </c>
      <c r="K438" s="161">
        <v>658.249</v>
      </c>
      <c r="L438" s="278">
        <v>0</v>
      </c>
      <c r="M438" s="278"/>
      <c r="N438" s="279">
        <f>ROUND(L438*K438,2)</f>
        <v>0</v>
      </c>
      <c r="O438" s="279"/>
      <c r="P438" s="279"/>
      <c r="Q438" s="279"/>
      <c r="R438" s="132"/>
      <c r="T438" s="162" t="s">
        <v>5</v>
      </c>
      <c r="U438" s="46" t="s">
        <v>47</v>
      </c>
      <c r="V438" s="38"/>
      <c r="W438" s="163">
        <f>V438*K438</f>
        <v>0</v>
      </c>
      <c r="X438" s="163">
        <v>0</v>
      </c>
      <c r="Y438" s="163">
        <f>X438*K438</f>
        <v>0</v>
      </c>
      <c r="Z438" s="163">
        <v>0</v>
      </c>
      <c r="AA438" s="164">
        <f>Z438*K438</f>
        <v>0</v>
      </c>
      <c r="AR438" s="20" t="s">
        <v>166</v>
      </c>
      <c r="AT438" s="20" t="s">
        <v>162</v>
      </c>
      <c r="AU438" s="20" t="s">
        <v>102</v>
      </c>
      <c r="AY438" s="20" t="s">
        <v>161</v>
      </c>
      <c r="BE438" s="103">
        <f>IF(U438="základní",N438,0)</f>
        <v>0</v>
      </c>
      <c r="BF438" s="103">
        <f>IF(U438="snížená",N438,0)</f>
        <v>0</v>
      </c>
      <c r="BG438" s="103">
        <f>IF(U438="zákl. přenesená",N438,0)</f>
        <v>0</v>
      </c>
      <c r="BH438" s="103">
        <f>IF(U438="sníž. přenesená",N438,0)</f>
        <v>0</v>
      </c>
      <c r="BI438" s="103">
        <f>IF(U438="nulová",N438,0)</f>
        <v>0</v>
      </c>
      <c r="BJ438" s="20" t="s">
        <v>24</v>
      </c>
      <c r="BK438" s="103">
        <f>ROUND(L438*K438,2)</f>
        <v>0</v>
      </c>
      <c r="BL438" s="20" t="s">
        <v>166</v>
      </c>
      <c r="BM438" s="20" t="s">
        <v>727</v>
      </c>
    </row>
    <row r="439" spans="2:63" s="9" customFormat="1" ht="37.35" customHeight="1">
      <c r="B439" s="147"/>
      <c r="C439" s="148"/>
      <c r="D439" s="149" t="s">
        <v>120</v>
      </c>
      <c r="E439" s="149"/>
      <c r="F439" s="149"/>
      <c r="G439" s="149"/>
      <c r="H439" s="149"/>
      <c r="I439" s="149"/>
      <c r="J439" s="149"/>
      <c r="K439" s="149"/>
      <c r="L439" s="149"/>
      <c r="M439" s="149"/>
      <c r="N439" s="300">
        <f>BK439</f>
        <v>0</v>
      </c>
      <c r="O439" s="301"/>
      <c r="P439" s="301"/>
      <c r="Q439" s="301"/>
      <c r="R439" s="150"/>
      <c r="T439" s="151"/>
      <c r="U439" s="148"/>
      <c r="V439" s="148"/>
      <c r="W439" s="152">
        <f>W440+W468+W509+W580+W582+W584+W586+W609+W623+W671+W715+W729+W737+W740</f>
        <v>0</v>
      </c>
      <c r="X439" s="148"/>
      <c r="Y439" s="152">
        <f>Y440+Y468+Y509+Y580+Y582+Y584+Y586+Y609+Y623+Y671+Y715+Y729+Y737+Y740</f>
        <v>329.6646728899999</v>
      </c>
      <c r="Z439" s="148"/>
      <c r="AA439" s="153">
        <f>AA440+AA468+AA509+AA580+AA582+AA584+AA586+AA609+AA623+AA671+AA715+AA729+AA737+AA740</f>
        <v>0.51429</v>
      </c>
      <c r="AR439" s="154" t="s">
        <v>102</v>
      </c>
      <c r="AT439" s="155" t="s">
        <v>81</v>
      </c>
      <c r="AU439" s="155" t="s">
        <v>82</v>
      </c>
      <c r="AY439" s="154" t="s">
        <v>161</v>
      </c>
      <c r="BK439" s="156">
        <f>BK440+BK468+BK509+BK580+BK582+BK584+BK586+BK609+BK623+BK671+BK715+BK729+BK737+BK740</f>
        <v>0</v>
      </c>
    </row>
    <row r="440" spans="2:63" s="9" customFormat="1" ht="19.9" customHeight="1">
      <c r="B440" s="147"/>
      <c r="C440" s="148"/>
      <c r="D440" s="157" t="s">
        <v>121</v>
      </c>
      <c r="E440" s="157"/>
      <c r="F440" s="157"/>
      <c r="G440" s="157"/>
      <c r="H440" s="157"/>
      <c r="I440" s="157"/>
      <c r="J440" s="157"/>
      <c r="K440" s="157"/>
      <c r="L440" s="157"/>
      <c r="M440" s="157"/>
      <c r="N440" s="298">
        <f>BK440</f>
        <v>0</v>
      </c>
      <c r="O440" s="299"/>
      <c r="P440" s="299"/>
      <c r="Q440" s="299"/>
      <c r="R440" s="150"/>
      <c r="T440" s="151"/>
      <c r="U440" s="148"/>
      <c r="V440" s="148"/>
      <c r="W440" s="152">
        <f>SUM(W441:W467)</f>
        <v>0</v>
      </c>
      <c r="X440" s="148"/>
      <c r="Y440" s="152">
        <f>SUM(Y441:Y467)</f>
        <v>6.6675221</v>
      </c>
      <c r="Z440" s="148"/>
      <c r="AA440" s="153">
        <f>SUM(AA441:AA467)</f>
        <v>0</v>
      </c>
      <c r="AR440" s="154" t="s">
        <v>102</v>
      </c>
      <c r="AT440" s="155" t="s">
        <v>81</v>
      </c>
      <c r="AU440" s="155" t="s">
        <v>24</v>
      </c>
      <c r="AY440" s="154" t="s">
        <v>161</v>
      </c>
      <c r="BK440" s="156">
        <f>SUM(BK441:BK467)</f>
        <v>0</v>
      </c>
    </row>
    <row r="441" spans="2:65" s="1" customFormat="1" ht="31.5" customHeight="1">
      <c r="B441" s="129"/>
      <c r="C441" s="158" t="s">
        <v>728</v>
      </c>
      <c r="D441" s="158" t="s">
        <v>162</v>
      </c>
      <c r="E441" s="159" t="s">
        <v>729</v>
      </c>
      <c r="F441" s="277" t="s">
        <v>730</v>
      </c>
      <c r="G441" s="277"/>
      <c r="H441" s="277"/>
      <c r="I441" s="277"/>
      <c r="J441" s="160" t="s">
        <v>233</v>
      </c>
      <c r="K441" s="161">
        <v>372.96</v>
      </c>
      <c r="L441" s="278">
        <v>0</v>
      </c>
      <c r="M441" s="278"/>
      <c r="N441" s="279">
        <f>ROUND(L441*K441,2)</f>
        <v>0</v>
      </c>
      <c r="O441" s="279"/>
      <c r="P441" s="279"/>
      <c r="Q441" s="279"/>
      <c r="R441" s="132"/>
      <c r="T441" s="162" t="s">
        <v>5</v>
      </c>
      <c r="U441" s="46" t="s">
        <v>47</v>
      </c>
      <c r="V441" s="38"/>
      <c r="W441" s="163">
        <f>V441*K441</f>
        <v>0</v>
      </c>
      <c r="X441" s="163">
        <v>0</v>
      </c>
      <c r="Y441" s="163">
        <f>X441*K441</f>
        <v>0</v>
      </c>
      <c r="Z441" s="163">
        <v>0</v>
      </c>
      <c r="AA441" s="164">
        <f>Z441*K441</f>
        <v>0</v>
      </c>
      <c r="AR441" s="20" t="s">
        <v>243</v>
      </c>
      <c r="AT441" s="20" t="s">
        <v>162</v>
      </c>
      <c r="AU441" s="20" t="s">
        <v>102</v>
      </c>
      <c r="AY441" s="20" t="s">
        <v>161</v>
      </c>
      <c r="BE441" s="103">
        <f>IF(U441="základní",N441,0)</f>
        <v>0</v>
      </c>
      <c r="BF441" s="103">
        <f>IF(U441="snížená",N441,0)</f>
        <v>0</v>
      </c>
      <c r="BG441" s="103">
        <f>IF(U441="zákl. přenesená",N441,0)</f>
        <v>0</v>
      </c>
      <c r="BH441" s="103">
        <f>IF(U441="sníž. přenesená",N441,0)</f>
        <v>0</v>
      </c>
      <c r="BI441" s="103">
        <f>IF(U441="nulová",N441,0)</f>
        <v>0</v>
      </c>
      <c r="BJ441" s="20" t="s">
        <v>24</v>
      </c>
      <c r="BK441" s="103">
        <f>ROUND(L441*K441,2)</f>
        <v>0</v>
      </c>
      <c r="BL441" s="20" t="s">
        <v>243</v>
      </c>
      <c r="BM441" s="20" t="s">
        <v>731</v>
      </c>
    </row>
    <row r="442" spans="2:51" s="10" customFormat="1" ht="22.5" customHeight="1">
      <c r="B442" s="165"/>
      <c r="C442" s="166"/>
      <c r="D442" s="166"/>
      <c r="E442" s="167" t="s">
        <v>5</v>
      </c>
      <c r="F442" s="280" t="s">
        <v>732</v>
      </c>
      <c r="G442" s="281"/>
      <c r="H442" s="281"/>
      <c r="I442" s="281"/>
      <c r="J442" s="166"/>
      <c r="K442" s="168">
        <v>352</v>
      </c>
      <c r="L442" s="166"/>
      <c r="M442" s="166"/>
      <c r="N442" s="166"/>
      <c r="O442" s="166"/>
      <c r="P442" s="166"/>
      <c r="Q442" s="166"/>
      <c r="R442" s="169"/>
      <c r="T442" s="170"/>
      <c r="U442" s="166"/>
      <c r="V442" s="166"/>
      <c r="W442" s="166"/>
      <c r="X442" s="166"/>
      <c r="Y442" s="166"/>
      <c r="Z442" s="166"/>
      <c r="AA442" s="171"/>
      <c r="AT442" s="172" t="s">
        <v>169</v>
      </c>
      <c r="AU442" s="172" t="s">
        <v>102</v>
      </c>
      <c r="AV442" s="10" t="s">
        <v>102</v>
      </c>
      <c r="AW442" s="10" t="s">
        <v>39</v>
      </c>
      <c r="AX442" s="10" t="s">
        <v>82</v>
      </c>
      <c r="AY442" s="172" t="s">
        <v>161</v>
      </c>
    </row>
    <row r="443" spans="2:51" s="10" customFormat="1" ht="22.5" customHeight="1">
      <c r="B443" s="165"/>
      <c r="C443" s="166"/>
      <c r="D443" s="166"/>
      <c r="E443" s="167" t="s">
        <v>5</v>
      </c>
      <c r="F443" s="282" t="s">
        <v>733</v>
      </c>
      <c r="G443" s="283"/>
      <c r="H443" s="283"/>
      <c r="I443" s="283"/>
      <c r="J443" s="166"/>
      <c r="K443" s="168">
        <v>20.96</v>
      </c>
      <c r="L443" s="166"/>
      <c r="M443" s="166"/>
      <c r="N443" s="166"/>
      <c r="O443" s="166"/>
      <c r="P443" s="166"/>
      <c r="Q443" s="166"/>
      <c r="R443" s="169"/>
      <c r="T443" s="170"/>
      <c r="U443" s="166"/>
      <c r="V443" s="166"/>
      <c r="W443" s="166"/>
      <c r="X443" s="166"/>
      <c r="Y443" s="166"/>
      <c r="Z443" s="166"/>
      <c r="AA443" s="171"/>
      <c r="AT443" s="172" t="s">
        <v>169</v>
      </c>
      <c r="AU443" s="172" t="s">
        <v>102</v>
      </c>
      <c r="AV443" s="10" t="s">
        <v>102</v>
      </c>
      <c r="AW443" s="10" t="s">
        <v>39</v>
      </c>
      <c r="AX443" s="10" t="s">
        <v>82</v>
      </c>
      <c r="AY443" s="172" t="s">
        <v>161</v>
      </c>
    </row>
    <row r="444" spans="2:51" s="11" customFormat="1" ht="22.5" customHeight="1">
      <c r="B444" s="173"/>
      <c r="C444" s="174"/>
      <c r="D444" s="174"/>
      <c r="E444" s="175" t="s">
        <v>5</v>
      </c>
      <c r="F444" s="284" t="s">
        <v>171</v>
      </c>
      <c r="G444" s="285"/>
      <c r="H444" s="285"/>
      <c r="I444" s="285"/>
      <c r="J444" s="174"/>
      <c r="K444" s="176">
        <v>372.96</v>
      </c>
      <c r="L444" s="174"/>
      <c r="M444" s="174"/>
      <c r="N444" s="174"/>
      <c r="O444" s="174"/>
      <c r="P444" s="174"/>
      <c r="Q444" s="174"/>
      <c r="R444" s="177"/>
      <c r="T444" s="178"/>
      <c r="U444" s="174"/>
      <c r="V444" s="174"/>
      <c r="W444" s="174"/>
      <c r="X444" s="174"/>
      <c r="Y444" s="174"/>
      <c r="Z444" s="174"/>
      <c r="AA444" s="179"/>
      <c r="AT444" s="180" t="s">
        <v>169</v>
      </c>
      <c r="AU444" s="180" t="s">
        <v>102</v>
      </c>
      <c r="AV444" s="11" t="s">
        <v>166</v>
      </c>
      <c r="AW444" s="11" t="s">
        <v>39</v>
      </c>
      <c r="AX444" s="11" t="s">
        <v>24</v>
      </c>
      <c r="AY444" s="180" t="s">
        <v>161</v>
      </c>
    </row>
    <row r="445" spans="2:65" s="1" customFormat="1" ht="22.5" customHeight="1">
      <c r="B445" s="129"/>
      <c r="C445" s="181" t="s">
        <v>734</v>
      </c>
      <c r="D445" s="181" t="s">
        <v>244</v>
      </c>
      <c r="E445" s="182" t="s">
        <v>735</v>
      </c>
      <c r="F445" s="286" t="s">
        <v>736</v>
      </c>
      <c r="G445" s="286"/>
      <c r="H445" s="286"/>
      <c r="I445" s="286"/>
      <c r="J445" s="183" t="s">
        <v>227</v>
      </c>
      <c r="K445" s="184">
        <v>0.17</v>
      </c>
      <c r="L445" s="287">
        <v>0</v>
      </c>
      <c r="M445" s="287"/>
      <c r="N445" s="288">
        <f>ROUND(L445*K445,2)</f>
        <v>0</v>
      </c>
      <c r="O445" s="279"/>
      <c r="P445" s="279"/>
      <c r="Q445" s="279"/>
      <c r="R445" s="132"/>
      <c r="T445" s="162" t="s">
        <v>5</v>
      </c>
      <c r="U445" s="46" t="s">
        <v>47</v>
      </c>
      <c r="V445" s="38"/>
      <c r="W445" s="163">
        <f>V445*K445</f>
        <v>0</v>
      </c>
      <c r="X445" s="163">
        <v>1</v>
      </c>
      <c r="Y445" s="163">
        <f>X445*K445</f>
        <v>0.17</v>
      </c>
      <c r="Z445" s="163">
        <v>0</v>
      </c>
      <c r="AA445" s="164">
        <f>Z445*K445</f>
        <v>0</v>
      </c>
      <c r="AR445" s="20" t="s">
        <v>342</v>
      </c>
      <c r="AT445" s="20" t="s">
        <v>244</v>
      </c>
      <c r="AU445" s="20" t="s">
        <v>102</v>
      </c>
      <c r="AY445" s="20" t="s">
        <v>161</v>
      </c>
      <c r="BE445" s="103">
        <f>IF(U445="základní",N445,0)</f>
        <v>0</v>
      </c>
      <c r="BF445" s="103">
        <f>IF(U445="snížená",N445,0)</f>
        <v>0</v>
      </c>
      <c r="BG445" s="103">
        <f>IF(U445="zákl. přenesená",N445,0)</f>
        <v>0</v>
      </c>
      <c r="BH445" s="103">
        <f>IF(U445="sníž. přenesená",N445,0)</f>
        <v>0</v>
      </c>
      <c r="BI445" s="103">
        <f>IF(U445="nulová",N445,0)</f>
        <v>0</v>
      </c>
      <c r="BJ445" s="20" t="s">
        <v>24</v>
      </c>
      <c r="BK445" s="103">
        <f>ROUND(L445*K445,2)</f>
        <v>0</v>
      </c>
      <c r="BL445" s="20" t="s">
        <v>243</v>
      </c>
      <c r="BM445" s="20" t="s">
        <v>737</v>
      </c>
    </row>
    <row r="446" spans="2:65" s="1" customFormat="1" ht="31.5" customHeight="1">
      <c r="B446" s="129"/>
      <c r="C446" s="158" t="s">
        <v>738</v>
      </c>
      <c r="D446" s="158" t="s">
        <v>162</v>
      </c>
      <c r="E446" s="159" t="s">
        <v>739</v>
      </c>
      <c r="F446" s="277" t="s">
        <v>740</v>
      </c>
      <c r="G446" s="277"/>
      <c r="H446" s="277"/>
      <c r="I446" s="277"/>
      <c r="J446" s="160" t="s">
        <v>233</v>
      </c>
      <c r="K446" s="161">
        <v>150.372</v>
      </c>
      <c r="L446" s="278">
        <v>0</v>
      </c>
      <c r="M446" s="278"/>
      <c r="N446" s="279">
        <f>ROUND(L446*K446,2)</f>
        <v>0</v>
      </c>
      <c r="O446" s="279"/>
      <c r="P446" s="279"/>
      <c r="Q446" s="279"/>
      <c r="R446" s="132"/>
      <c r="T446" s="162" t="s">
        <v>5</v>
      </c>
      <c r="U446" s="46" t="s">
        <v>47</v>
      </c>
      <c r="V446" s="38"/>
      <c r="W446" s="163">
        <f>V446*K446</f>
        <v>0</v>
      </c>
      <c r="X446" s="163">
        <v>0</v>
      </c>
      <c r="Y446" s="163">
        <f>X446*K446</f>
        <v>0</v>
      </c>
      <c r="Z446" s="163">
        <v>0</v>
      </c>
      <c r="AA446" s="164">
        <f>Z446*K446</f>
        <v>0</v>
      </c>
      <c r="AR446" s="20" t="s">
        <v>243</v>
      </c>
      <c r="AT446" s="20" t="s">
        <v>162</v>
      </c>
      <c r="AU446" s="20" t="s">
        <v>102</v>
      </c>
      <c r="AY446" s="20" t="s">
        <v>161</v>
      </c>
      <c r="BE446" s="103">
        <f>IF(U446="základní",N446,0)</f>
        <v>0</v>
      </c>
      <c r="BF446" s="103">
        <f>IF(U446="snížená",N446,0)</f>
        <v>0</v>
      </c>
      <c r="BG446" s="103">
        <f>IF(U446="zákl. přenesená",N446,0)</f>
        <v>0</v>
      </c>
      <c r="BH446" s="103">
        <f>IF(U446="sníž. přenesená",N446,0)</f>
        <v>0</v>
      </c>
      <c r="BI446" s="103">
        <f>IF(U446="nulová",N446,0)</f>
        <v>0</v>
      </c>
      <c r="BJ446" s="20" t="s">
        <v>24</v>
      </c>
      <c r="BK446" s="103">
        <f>ROUND(L446*K446,2)</f>
        <v>0</v>
      </c>
      <c r="BL446" s="20" t="s">
        <v>243</v>
      </c>
      <c r="BM446" s="20" t="s">
        <v>741</v>
      </c>
    </row>
    <row r="447" spans="2:51" s="10" customFormat="1" ht="31.5" customHeight="1">
      <c r="B447" s="165"/>
      <c r="C447" s="166"/>
      <c r="D447" s="166"/>
      <c r="E447" s="167" t="s">
        <v>5</v>
      </c>
      <c r="F447" s="280" t="s">
        <v>742</v>
      </c>
      <c r="G447" s="281"/>
      <c r="H447" s="281"/>
      <c r="I447" s="281"/>
      <c r="J447" s="166"/>
      <c r="K447" s="168">
        <v>57.482</v>
      </c>
      <c r="L447" s="166"/>
      <c r="M447" s="166"/>
      <c r="N447" s="166"/>
      <c r="O447" s="166"/>
      <c r="P447" s="166"/>
      <c r="Q447" s="166"/>
      <c r="R447" s="169"/>
      <c r="T447" s="170"/>
      <c r="U447" s="166"/>
      <c r="V447" s="166"/>
      <c r="W447" s="166"/>
      <c r="X447" s="166"/>
      <c r="Y447" s="166"/>
      <c r="Z447" s="166"/>
      <c r="AA447" s="171"/>
      <c r="AT447" s="172" t="s">
        <v>169</v>
      </c>
      <c r="AU447" s="172" t="s">
        <v>102</v>
      </c>
      <c r="AV447" s="10" t="s">
        <v>102</v>
      </c>
      <c r="AW447" s="10" t="s">
        <v>39</v>
      </c>
      <c r="AX447" s="10" t="s">
        <v>82</v>
      </c>
      <c r="AY447" s="172" t="s">
        <v>161</v>
      </c>
    </row>
    <row r="448" spans="2:51" s="10" customFormat="1" ht="22.5" customHeight="1">
      <c r="B448" s="165"/>
      <c r="C448" s="166"/>
      <c r="D448" s="166"/>
      <c r="E448" s="167" t="s">
        <v>5</v>
      </c>
      <c r="F448" s="282" t="s">
        <v>743</v>
      </c>
      <c r="G448" s="283"/>
      <c r="H448" s="283"/>
      <c r="I448" s="283"/>
      <c r="J448" s="166"/>
      <c r="K448" s="168">
        <v>84.73</v>
      </c>
      <c r="L448" s="166"/>
      <c r="M448" s="166"/>
      <c r="N448" s="166"/>
      <c r="O448" s="166"/>
      <c r="P448" s="166"/>
      <c r="Q448" s="166"/>
      <c r="R448" s="169"/>
      <c r="T448" s="170"/>
      <c r="U448" s="166"/>
      <c r="V448" s="166"/>
      <c r="W448" s="166"/>
      <c r="X448" s="166"/>
      <c r="Y448" s="166"/>
      <c r="Z448" s="166"/>
      <c r="AA448" s="171"/>
      <c r="AT448" s="172" t="s">
        <v>169</v>
      </c>
      <c r="AU448" s="172" t="s">
        <v>102</v>
      </c>
      <c r="AV448" s="10" t="s">
        <v>102</v>
      </c>
      <c r="AW448" s="10" t="s">
        <v>39</v>
      </c>
      <c r="AX448" s="10" t="s">
        <v>82</v>
      </c>
      <c r="AY448" s="172" t="s">
        <v>161</v>
      </c>
    </row>
    <row r="449" spans="2:51" s="10" customFormat="1" ht="22.5" customHeight="1">
      <c r="B449" s="165"/>
      <c r="C449" s="166"/>
      <c r="D449" s="166"/>
      <c r="E449" s="167" t="s">
        <v>5</v>
      </c>
      <c r="F449" s="282" t="s">
        <v>744</v>
      </c>
      <c r="G449" s="283"/>
      <c r="H449" s="283"/>
      <c r="I449" s="283"/>
      <c r="J449" s="166"/>
      <c r="K449" s="168">
        <v>8.16</v>
      </c>
      <c r="L449" s="166"/>
      <c r="M449" s="166"/>
      <c r="N449" s="166"/>
      <c r="O449" s="166"/>
      <c r="P449" s="166"/>
      <c r="Q449" s="166"/>
      <c r="R449" s="169"/>
      <c r="T449" s="170"/>
      <c r="U449" s="166"/>
      <c r="V449" s="166"/>
      <c r="W449" s="166"/>
      <c r="X449" s="166"/>
      <c r="Y449" s="166"/>
      <c r="Z449" s="166"/>
      <c r="AA449" s="171"/>
      <c r="AT449" s="172" t="s">
        <v>169</v>
      </c>
      <c r="AU449" s="172" t="s">
        <v>102</v>
      </c>
      <c r="AV449" s="10" t="s">
        <v>102</v>
      </c>
      <c r="AW449" s="10" t="s">
        <v>39</v>
      </c>
      <c r="AX449" s="10" t="s">
        <v>82</v>
      </c>
      <c r="AY449" s="172" t="s">
        <v>161</v>
      </c>
    </row>
    <row r="450" spans="2:51" s="11" customFormat="1" ht="22.5" customHeight="1">
      <c r="B450" s="173"/>
      <c r="C450" s="174"/>
      <c r="D450" s="174"/>
      <c r="E450" s="175" t="s">
        <v>5</v>
      </c>
      <c r="F450" s="284" t="s">
        <v>171</v>
      </c>
      <c r="G450" s="285"/>
      <c r="H450" s="285"/>
      <c r="I450" s="285"/>
      <c r="J450" s="174"/>
      <c r="K450" s="176">
        <v>150.372</v>
      </c>
      <c r="L450" s="174"/>
      <c r="M450" s="174"/>
      <c r="N450" s="174"/>
      <c r="O450" s="174"/>
      <c r="P450" s="174"/>
      <c r="Q450" s="174"/>
      <c r="R450" s="177"/>
      <c r="T450" s="178"/>
      <c r="U450" s="174"/>
      <c r="V450" s="174"/>
      <c r="W450" s="174"/>
      <c r="X450" s="174"/>
      <c r="Y450" s="174"/>
      <c r="Z450" s="174"/>
      <c r="AA450" s="179"/>
      <c r="AT450" s="180" t="s">
        <v>169</v>
      </c>
      <c r="AU450" s="180" t="s">
        <v>102</v>
      </c>
      <c r="AV450" s="11" t="s">
        <v>166</v>
      </c>
      <c r="AW450" s="11" t="s">
        <v>39</v>
      </c>
      <c r="AX450" s="11" t="s">
        <v>24</v>
      </c>
      <c r="AY450" s="180" t="s">
        <v>161</v>
      </c>
    </row>
    <row r="451" spans="2:65" s="1" customFormat="1" ht="31.5" customHeight="1">
      <c r="B451" s="129"/>
      <c r="C451" s="158" t="s">
        <v>745</v>
      </c>
      <c r="D451" s="158" t="s">
        <v>162</v>
      </c>
      <c r="E451" s="159" t="s">
        <v>746</v>
      </c>
      <c r="F451" s="277" t="s">
        <v>747</v>
      </c>
      <c r="G451" s="277"/>
      <c r="H451" s="277"/>
      <c r="I451" s="277"/>
      <c r="J451" s="160" t="s">
        <v>233</v>
      </c>
      <c r="K451" s="161">
        <v>6.988</v>
      </c>
      <c r="L451" s="278">
        <v>0</v>
      </c>
      <c r="M451" s="278"/>
      <c r="N451" s="279">
        <f>ROUND(L451*K451,2)</f>
        <v>0</v>
      </c>
      <c r="O451" s="279"/>
      <c r="P451" s="279"/>
      <c r="Q451" s="279"/>
      <c r="R451" s="132"/>
      <c r="T451" s="162" t="s">
        <v>5</v>
      </c>
      <c r="U451" s="46" t="s">
        <v>47</v>
      </c>
      <c r="V451" s="38"/>
      <c r="W451" s="163">
        <f>V451*K451</f>
        <v>0</v>
      </c>
      <c r="X451" s="163">
        <v>0.004</v>
      </c>
      <c r="Y451" s="163">
        <f>X451*K451</f>
        <v>0.027952</v>
      </c>
      <c r="Z451" s="163">
        <v>0</v>
      </c>
      <c r="AA451" s="164">
        <f>Z451*K451</f>
        <v>0</v>
      </c>
      <c r="AR451" s="20" t="s">
        <v>243</v>
      </c>
      <c r="AT451" s="20" t="s">
        <v>162</v>
      </c>
      <c r="AU451" s="20" t="s">
        <v>102</v>
      </c>
      <c r="AY451" s="20" t="s">
        <v>161</v>
      </c>
      <c r="BE451" s="103">
        <f>IF(U451="základní",N451,0)</f>
        <v>0</v>
      </c>
      <c r="BF451" s="103">
        <f>IF(U451="snížená",N451,0)</f>
        <v>0</v>
      </c>
      <c r="BG451" s="103">
        <f>IF(U451="zákl. přenesená",N451,0)</f>
        <v>0</v>
      </c>
      <c r="BH451" s="103">
        <f>IF(U451="sníž. přenesená",N451,0)</f>
        <v>0</v>
      </c>
      <c r="BI451" s="103">
        <f>IF(U451="nulová",N451,0)</f>
        <v>0</v>
      </c>
      <c r="BJ451" s="20" t="s">
        <v>24</v>
      </c>
      <c r="BK451" s="103">
        <f>ROUND(L451*K451,2)</f>
        <v>0</v>
      </c>
      <c r="BL451" s="20" t="s">
        <v>243</v>
      </c>
      <c r="BM451" s="20" t="s">
        <v>748</v>
      </c>
    </row>
    <row r="452" spans="2:51" s="10" customFormat="1" ht="22.5" customHeight="1">
      <c r="B452" s="165"/>
      <c r="C452" s="166"/>
      <c r="D452" s="166"/>
      <c r="E452" s="167" t="s">
        <v>5</v>
      </c>
      <c r="F452" s="280" t="s">
        <v>749</v>
      </c>
      <c r="G452" s="281"/>
      <c r="H452" s="281"/>
      <c r="I452" s="281"/>
      <c r="J452" s="166"/>
      <c r="K452" s="168">
        <v>6.988</v>
      </c>
      <c r="L452" s="166"/>
      <c r="M452" s="166"/>
      <c r="N452" s="166"/>
      <c r="O452" s="166"/>
      <c r="P452" s="166"/>
      <c r="Q452" s="166"/>
      <c r="R452" s="169"/>
      <c r="T452" s="170"/>
      <c r="U452" s="166"/>
      <c r="V452" s="166"/>
      <c r="W452" s="166"/>
      <c r="X452" s="166"/>
      <c r="Y452" s="166"/>
      <c r="Z452" s="166"/>
      <c r="AA452" s="171"/>
      <c r="AT452" s="172" t="s">
        <v>169</v>
      </c>
      <c r="AU452" s="172" t="s">
        <v>102</v>
      </c>
      <c r="AV452" s="10" t="s">
        <v>102</v>
      </c>
      <c r="AW452" s="10" t="s">
        <v>39</v>
      </c>
      <c r="AX452" s="10" t="s">
        <v>24</v>
      </c>
      <c r="AY452" s="172" t="s">
        <v>161</v>
      </c>
    </row>
    <row r="453" spans="2:65" s="1" customFormat="1" ht="31.5" customHeight="1">
      <c r="B453" s="129"/>
      <c r="C453" s="158" t="s">
        <v>750</v>
      </c>
      <c r="D453" s="158" t="s">
        <v>162</v>
      </c>
      <c r="E453" s="159" t="s">
        <v>751</v>
      </c>
      <c r="F453" s="277" t="s">
        <v>752</v>
      </c>
      <c r="G453" s="277"/>
      <c r="H453" s="277"/>
      <c r="I453" s="277"/>
      <c r="J453" s="160" t="s">
        <v>233</v>
      </c>
      <c r="K453" s="161">
        <v>745.92</v>
      </c>
      <c r="L453" s="278">
        <v>0</v>
      </c>
      <c r="M453" s="278"/>
      <c r="N453" s="279">
        <f>ROUND(L453*K453,2)</f>
        <v>0</v>
      </c>
      <c r="O453" s="279"/>
      <c r="P453" s="279"/>
      <c r="Q453" s="279"/>
      <c r="R453" s="132"/>
      <c r="T453" s="162" t="s">
        <v>5</v>
      </c>
      <c r="U453" s="46" t="s">
        <v>47</v>
      </c>
      <c r="V453" s="38"/>
      <c r="W453" s="163">
        <f>V453*K453</f>
        <v>0</v>
      </c>
      <c r="X453" s="163">
        <v>0.0004</v>
      </c>
      <c r="Y453" s="163">
        <f>X453*K453</f>
        <v>0.298368</v>
      </c>
      <c r="Z453" s="163">
        <v>0</v>
      </c>
      <c r="AA453" s="164">
        <f>Z453*K453</f>
        <v>0</v>
      </c>
      <c r="AR453" s="20" t="s">
        <v>243</v>
      </c>
      <c r="AT453" s="20" t="s">
        <v>162</v>
      </c>
      <c r="AU453" s="20" t="s">
        <v>102</v>
      </c>
      <c r="AY453" s="20" t="s">
        <v>161</v>
      </c>
      <c r="BE453" s="103">
        <f>IF(U453="základní",N453,0)</f>
        <v>0</v>
      </c>
      <c r="BF453" s="103">
        <f>IF(U453="snížená",N453,0)</f>
        <v>0</v>
      </c>
      <c r="BG453" s="103">
        <f>IF(U453="zákl. přenesená",N453,0)</f>
        <v>0</v>
      </c>
      <c r="BH453" s="103">
        <f>IF(U453="sníž. přenesená",N453,0)</f>
        <v>0</v>
      </c>
      <c r="BI453" s="103">
        <f>IF(U453="nulová",N453,0)</f>
        <v>0</v>
      </c>
      <c r="BJ453" s="20" t="s">
        <v>24</v>
      </c>
      <c r="BK453" s="103">
        <f>ROUND(L453*K453,2)</f>
        <v>0</v>
      </c>
      <c r="BL453" s="20" t="s">
        <v>243</v>
      </c>
      <c r="BM453" s="20" t="s">
        <v>753</v>
      </c>
    </row>
    <row r="454" spans="2:51" s="10" customFormat="1" ht="22.5" customHeight="1">
      <c r="B454" s="165"/>
      <c r="C454" s="166"/>
      <c r="D454" s="166"/>
      <c r="E454" s="167" t="s">
        <v>5</v>
      </c>
      <c r="F454" s="280" t="s">
        <v>754</v>
      </c>
      <c r="G454" s="281"/>
      <c r="H454" s="281"/>
      <c r="I454" s="281"/>
      <c r="J454" s="166"/>
      <c r="K454" s="168">
        <v>745.92</v>
      </c>
      <c r="L454" s="166"/>
      <c r="M454" s="166"/>
      <c r="N454" s="166"/>
      <c r="O454" s="166"/>
      <c r="P454" s="166"/>
      <c r="Q454" s="166"/>
      <c r="R454" s="169"/>
      <c r="T454" s="170"/>
      <c r="U454" s="166"/>
      <c r="V454" s="166"/>
      <c r="W454" s="166"/>
      <c r="X454" s="166"/>
      <c r="Y454" s="166"/>
      <c r="Z454" s="166"/>
      <c r="AA454" s="171"/>
      <c r="AT454" s="172" t="s">
        <v>169</v>
      </c>
      <c r="AU454" s="172" t="s">
        <v>102</v>
      </c>
      <c r="AV454" s="10" t="s">
        <v>102</v>
      </c>
      <c r="AW454" s="10" t="s">
        <v>39</v>
      </c>
      <c r="AX454" s="10" t="s">
        <v>24</v>
      </c>
      <c r="AY454" s="172" t="s">
        <v>161</v>
      </c>
    </row>
    <row r="455" spans="2:65" s="1" customFormat="1" ht="31.5" customHeight="1">
      <c r="B455" s="129"/>
      <c r="C455" s="158" t="s">
        <v>755</v>
      </c>
      <c r="D455" s="158" t="s">
        <v>162</v>
      </c>
      <c r="E455" s="159" t="s">
        <v>756</v>
      </c>
      <c r="F455" s="277" t="s">
        <v>757</v>
      </c>
      <c r="G455" s="277"/>
      <c r="H455" s="277"/>
      <c r="I455" s="277"/>
      <c r="J455" s="160" t="s">
        <v>233</v>
      </c>
      <c r="K455" s="161">
        <v>300.744</v>
      </c>
      <c r="L455" s="278">
        <v>0</v>
      </c>
      <c r="M455" s="278"/>
      <c r="N455" s="279">
        <f>ROUND(L455*K455,2)</f>
        <v>0</v>
      </c>
      <c r="O455" s="279"/>
      <c r="P455" s="279"/>
      <c r="Q455" s="279"/>
      <c r="R455" s="132"/>
      <c r="T455" s="162" t="s">
        <v>5</v>
      </c>
      <c r="U455" s="46" t="s">
        <v>47</v>
      </c>
      <c r="V455" s="38"/>
      <c r="W455" s="163">
        <f>V455*K455</f>
        <v>0</v>
      </c>
      <c r="X455" s="163">
        <v>0.0004</v>
      </c>
      <c r="Y455" s="163">
        <f>X455*K455</f>
        <v>0.12029760000000002</v>
      </c>
      <c r="Z455" s="163">
        <v>0</v>
      </c>
      <c r="AA455" s="164">
        <f>Z455*K455</f>
        <v>0</v>
      </c>
      <c r="AR455" s="20" t="s">
        <v>243</v>
      </c>
      <c r="AT455" s="20" t="s">
        <v>162</v>
      </c>
      <c r="AU455" s="20" t="s">
        <v>102</v>
      </c>
      <c r="AY455" s="20" t="s">
        <v>161</v>
      </c>
      <c r="BE455" s="103">
        <f>IF(U455="základní",N455,0)</f>
        <v>0</v>
      </c>
      <c r="BF455" s="103">
        <f>IF(U455="snížená",N455,0)</f>
        <v>0</v>
      </c>
      <c r="BG455" s="103">
        <f>IF(U455="zákl. přenesená",N455,0)</f>
        <v>0</v>
      </c>
      <c r="BH455" s="103">
        <f>IF(U455="sníž. přenesená",N455,0)</f>
        <v>0</v>
      </c>
      <c r="BI455" s="103">
        <f>IF(U455="nulová",N455,0)</f>
        <v>0</v>
      </c>
      <c r="BJ455" s="20" t="s">
        <v>24</v>
      </c>
      <c r="BK455" s="103">
        <f>ROUND(L455*K455,2)</f>
        <v>0</v>
      </c>
      <c r="BL455" s="20" t="s">
        <v>243</v>
      </c>
      <c r="BM455" s="20" t="s">
        <v>758</v>
      </c>
    </row>
    <row r="456" spans="2:51" s="10" customFormat="1" ht="22.5" customHeight="1">
      <c r="B456" s="165"/>
      <c r="C456" s="166"/>
      <c r="D456" s="166"/>
      <c r="E456" s="167" t="s">
        <v>5</v>
      </c>
      <c r="F456" s="280" t="s">
        <v>759</v>
      </c>
      <c r="G456" s="281"/>
      <c r="H456" s="281"/>
      <c r="I456" s="281"/>
      <c r="J456" s="166"/>
      <c r="K456" s="168">
        <v>300.744</v>
      </c>
      <c r="L456" s="166"/>
      <c r="M456" s="166"/>
      <c r="N456" s="166"/>
      <c r="O456" s="166"/>
      <c r="P456" s="166"/>
      <c r="Q456" s="166"/>
      <c r="R456" s="169"/>
      <c r="T456" s="170"/>
      <c r="U456" s="166"/>
      <c r="V456" s="166"/>
      <c r="W456" s="166"/>
      <c r="X456" s="166"/>
      <c r="Y456" s="166"/>
      <c r="Z456" s="166"/>
      <c r="AA456" s="171"/>
      <c r="AT456" s="172" t="s">
        <v>169</v>
      </c>
      <c r="AU456" s="172" t="s">
        <v>102</v>
      </c>
      <c r="AV456" s="10" t="s">
        <v>102</v>
      </c>
      <c r="AW456" s="10" t="s">
        <v>39</v>
      </c>
      <c r="AX456" s="10" t="s">
        <v>24</v>
      </c>
      <c r="AY456" s="172" t="s">
        <v>161</v>
      </c>
    </row>
    <row r="457" spans="2:65" s="1" customFormat="1" ht="22.5" customHeight="1">
      <c r="B457" s="129"/>
      <c r="C457" s="181" t="s">
        <v>760</v>
      </c>
      <c r="D457" s="181" t="s">
        <v>244</v>
      </c>
      <c r="E457" s="182" t="s">
        <v>761</v>
      </c>
      <c r="F457" s="286" t="s">
        <v>762</v>
      </c>
      <c r="G457" s="286"/>
      <c r="H457" s="286"/>
      <c r="I457" s="286"/>
      <c r="J457" s="183" t="s">
        <v>233</v>
      </c>
      <c r="K457" s="184">
        <v>731.22</v>
      </c>
      <c r="L457" s="287">
        <v>0</v>
      </c>
      <c r="M457" s="287"/>
      <c r="N457" s="288">
        <f>ROUND(L457*K457,2)</f>
        <v>0</v>
      </c>
      <c r="O457" s="279"/>
      <c r="P457" s="279"/>
      <c r="Q457" s="279"/>
      <c r="R457" s="132"/>
      <c r="T457" s="162" t="s">
        <v>5</v>
      </c>
      <c r="U457" s="46" t="s">
        <v>47</v>
      </c>
      <c r="V457" s="38"/>
      <c r="W457" s="163">
        <f>V457*K457</f>
        <v>0</v>
      </c>
      <c r="X457" s="163">
        <v>0.0035</v>
      </c>
      <c r="Y457" s="163">
        <f>X457*K457</f>
        <v>2.55927</v>
      </c>
      <c r="Z457" s="163">
        <v>0</v>
      </c>
      <c r="AA457" s="164">
        <f>Z457*K457</f>
        <v>0</v>
      </c>
      <c r="AR457" s="20" t="s">
        <v>342</v>
      </c>
      <c r="AT457" s="20" t="s">
        <v>244</v>
      </c>
      <c r="AU457" s="20" t="s">
        <v>102</v>
      </c>
      <c r="AY457" s="20" t="s">
        <v>161</v>
      </c>
      <c r="BE457" s="103">
        <f>IF(U457="základní",N457,0)</f>
        <v>0</v>
      </c>
      <c r="BF457" s="103">
        <f>IF(U457="snížená",N457,0)</f>
        <v>0</v>
      </c>
      <c r="BG457" s="103">
        <f>IF(U457="zákl. přenesená",N457,0)</f>
        <v>0</v>
      </c>
      <c r="BH457" s="103">
        <f>IF(U457="sníž. přenesená",N457,0)</f>
        <v>0</v>
      </c>
      <c r="BI457" s="103">
        <f>IF(U457="nulová",N457,0)</f>
        <v>0</v>
      </c>
      <c r="BJ457" s="20" t="s">
        <v>24</v>
      </c>
      <c r="BK457" s="103">
        <f>ROUND(L457*K457,2)</f>
        <v>0</v>
      </c>
      <c r="BL457" s="20" t="s">
        <v>243</v>
      </c>
      <c r="BM457" s="20" t="s">
        <v>763</v>
      </c>
    </row>
    <row r="458" spans="2:51" s="10" customFormat="1" ht="22.5" customHeight="1">
      <c r="B458" s="165"/>
      <c r="C458" s="166"/>
      <c r="D458" s="166"/>
      <c r="E458" s="167" t="s">
        <v>5</v>
      </c>
      <c r="F458" s="280" t="s">
        <v>764</v>
      </c>
      <c r="G458" s="281"/>
      <c r="H458" s="281"/>
      <c r="I458" s="281"/>
      <c r="J458" s="166"/>
      <c r="K458" s="168">
        <v>609.35</v>
      </c>
      <c r="L458" s="166"/>
      <c r="M458" s="166"/>
      <c r="N458" s="166"/>
      <c r="O458" s="166"/>
      <c r="P458" s="166"/>
      <c r="Q458" s="166"/>
      <c r="R458" s="169"/>
      <c r="T458" s="170"/>
      <c r="U458" s="166"/>
      <c r="V458" s="166"/>
      <c r="W458" s="166"/>
      <c r="X458" s="166"/>
      <c r="Y458" s="166"/>
      <c r="Z458" s="166"/>
      <c r="AA458" s="171"/>
      <c r="AT458" s="172" t="s">
        <v>169</v>
      </c>
      <c r="AU458" s="172" t="s">
        <v>102</v>
      </c>
      <c r="AV458" s="10" t="s">
        <v>102</v>
      </c>
      <c r="AW458" s="10" t="s">
        <v>39</v>
      </c>
      <c r="AX458" s="10" t="s">
        <v>24</v>
      </c>
      <c r="AY458" s="172" t="s">
        <v>161</v>
      </c>
    </row>
    <row r="459" spans="2:65" s="1" customFormat="1" ht="22.5" customHeight="1">
      <c r="B459" s="129"/>
      <c r="C459" s="181" t="s">
        <v>765</v>
      </c>
      <c r="D459" s="181" t="s">
        <v>244</v>
      </c>
      <c r="E459" s="182" t="s">
        <v>766</v>
      </c>
      <c r="F459" s="286" t="s">
        <v>767</v>
      </c>
      <c r="G459" s="286"/>
      <c r="H459" s="286"/>
      <c r="I459" s="286"/>
      <c r="J459" s="183" t="s">
        <v>233</v>
      </c>
      <c r="K459" s="184">
        <v>731.22</v>
      </c>
      <c r="L459" s="287">
        <v>0</v>
      </c>
      <c r="M459" s="287"/>
      <c r="N459" s="288">
        <f>ROUND(L459*K459,2)</f>
        <v>0</v>
      </c>
      <c r="O459" s="279"/>
      <c r="P459" s="279"/>
      <c r="Q459" s="279"/>
      <c r="R459" s="132"/>
      <c r="T459" s="162" t="s">
        <v>5</v>
      </c>
      <c r="U459" s="46" t="s">
        <v>47</v>
      </c>
      <c r="V459" s="38"/>
      <c r="W459" s="163">
        <f>V459*K459</f>
        <v>0</v>
      </c>
      <c r="X459" s="163">
        <v>0.0045</v>
      </c>
      <c r="Y459" s="163">
        <f>X459*K459</f>
        <v>3.2904899999999997</v>
      </c>
      <c r="Z459" s="163">
        <v>0</v>
      </c>
      <c r="AA459" s="164">
        <f>Z459*K459</f>
        <v>0</v>
      </c>
      <c r="AR459" s="20" t="s">
        <v>342</v>
      </c>
      <c r="AT459" s="20" t="s">
        <v>244</v>
      </c>
      <c r="AU459" s="20" t="s">
        <v>102</v>
      </c>
      <c r="AY459" s="20" t="s">
        <v>161</v>
      </c>
      <c r="BE459" s="103">
        <f>IF(U459="základní",N459,0)</f>
        <v>0</v>
      </c>
      <c r="BF459" s="103">
        <f>IF(U459="snížená",N459,0)</f>
        <v>0</v>
      </c>
      <c r="BG459" s="103">
        <f>IF(U459="zákl. přenesená",N459,0)</f>
        <v>0</v>
      </c>
      <c r="BH459" s="103">
        <f>IF(U459="sníž. přenesená",N459,0)</f>
        <v>0</v>
      </c>
      <c r="BI459" s="103">
        <f>IF(U459="nulová",N459,0)</f>
        <v>0</v>
      </c>
      <c r="BJ459" s="20" t="s">
        <v>24</v>
      </c>
      <c r="BK459" s="103">
        <f>ROUND(L459*K459,2)</f>
        <v>0</v>
      </c>
      <c r="BL459" s="20" t="s">
        <v>243</v>
      </c>
      <c r="BM459" s="20" t="s">
        <v>768</v>
      </c>
    </row>
    <row r="460" spans="2:65" s="1" customFormat="1" ht="44.25" customHeight="1">
      <c r="B460" s="129"/>
      <c r="C460" s="158" t="s">
        <v>769</v>
      </c>
      <c r="D460" s="158" t="s">
        <v>162</v>
      </c>
      <c r="E460" s="159" t="s">
        <v>770</v>
      </c>
      <c r="F460" s="277" t="s">
        <v>771</v>
      </c>
      <c r="G460" s="277"/>
      <c r="H460" s="277"/>
      <c r="I460" s="277"/>
      <c r="J460" s="160" t="s">
        <v>233</v>
      </c>
      <c r="K460" s="161">
        <v>143.798</v>
      </c>
      <c r="L460" s="278">
        <v>0</v>
      </c>
      <c r="M460" s="278"/>
      <c r="N460" s="279">
        <f>ROUND(L460*K460,2)</f>
        <v>0</v>
      </c>
      <c r="O460" s="279"/>
      <c r="P460" s="279"/>
      <c r="Q460" s="279"/>
      <c r="R460" s="132"/>
      <c r="T460" s="162" t="s">
        <v>5</v>
      </c>
      <c r="U460" s="46" t="s">
        <v>47</v>
      </c>
      <c r="V460" s="38"/>
      <c r="W460" s="163">
        <f>V460*K460</f>
        <v>0</v>
      </c>
      <c r="X460" s="163">
        <v>0.00071</v>
      </c>
      <c r="Y460" s="163">
        <f>X460*K460</f>
        <v>0.10209658</v>
      </c>
      <c r="Z460" s="163">
        <v>0</v>
      </c>
      <c r="AA460" s="164">
        <f>Z460*K460</f>
        <v>0</v>
      </c>
      <c r="AR460" s="20" t="s">
        <v>243</v>
      </c>
      <c r="AT460" s="20" t="s">
        <v>162</v>
      </c>
      <c r="AU460" s="20" t="s">
        <v>102</v>
      </c>
      <c r="AY460" s="20" t="s">
        <v>161</v>
      </c>
      <c r="BE460" s="103">
        <f>IF(U460="základní",N460,0)</f>
        <v>0</v>
      </c>
      <c r="BF460" s="103">
        <f>IF(U460="snížená",N460,0)</f>
        <v>0</v>
      </c>
      <c r="BG460" s="103">
        <f>IF(U460="zákl. přenesená",N460,0)</f>
        <v>0</v>
      </c>
      <c r="BH460" s="103">
        <f>IF(U460="sníž. přenesená",N460,0)</f>
        <v>0</v>
      </c>
      <c r="BI460" s="103">
        <f>IF(U460="nulová",N460,0)</f>
        <v>0</v>
      </c>
      <c r="BJ460" s="20" t="s">
        <v>24</v>
      </c>
      <c r="BK460" s="103">
        <f>ROUND(L460*K460,2)</f>
        <v>0</v>
      </c>
      <c r="BL460" s="20" t="s">
        <v>243</v>
      </c>
      <c r="BM460" s="20" t="s">
        <v>772</v>
      </c>
    </row>
    <row r="461" spans="2:51" s="10" customFormat="1" ht="22.5" customHeight="1">
      <c r="B461" s="165"/>
      <c r="C461" s="166"/>
      <c r="D461" s="166"/>
      <c r="E461" s="167" t="s">
        <v>5</v>
      </c>
      <c r="F461" s="280" t="s">
        <v>773</v>
      </c>
      <c r="G461" s="281"/>
      <c r="H461" s="281"/>
      <c r="I461" s="281"/>
      <c r="J461" s="166"/>
      <c r="K461" s="168">
        <v>143.798</v>
      </c>
      <c r="L461" s="166"/>
      <c r="M461" s="166"/>
      <c r="N461" s="166"/>
      <c r="O461" s="166"/>
      <c r="P461" s="166"/>
      <c r="Q461" s="166"/>
      <c r="R461" s="169"/>
      <c r="T461" s="170"/>
      <c r="U461" s="166"/>
      <c r="V461" s="166"/>
      <c r="W461" s="166"/>
      <c r="X461" s="166"/>
      <c r="Y461" s="166"/>
      <c r="Z461" s="166"/>
      <c r="AA461" s="171"/>
      <c r="AT461" s="172" t="s">
        <v>169</v>
      </c>
      <c r="AU461" s="172" t="s">
        <v>102</v>
      </c>
      <c r="AV461" s="10" t="s">
        <v>102</v>
      </c>
      <c r="AW461" s="10" t="s">
        <v>39</v>
      </c>
      <c r="AX461" s="10" t="s">
        <v>24</v>
      </c>
      <c r="AY461" s="172" t="s">
        <v>161</v>
      </c>
    </row>
    <row r="462" spans="2:65" s="1" customFormat="1" ht="31.5" customHeight="1">
      <c r="B462" s="129"/>
      <c r="C462" s="158" t="s">
        <v>774</v>
      </c>
      <c r="D462" s="158" t="s">
        <v>162</v>
      </c>
      <c r="E462" s="159" t="s">
        <v>775</v>
      </c>
      <c r="F462" s="277" t="s">
        <v>776</v>
      </c>
      <c r="G462" s="277"/>
      <c r="H462" s="277"/>
      <c r="I462" s="277"/>
      <c r="J462" s="160" t="s">
        <v>233</v>
      </c>
      <c r="K462" s="161">
        <v>372.96</v>
      </c>
      <c r="L462" s="278">
        <v>0</v>
      </c>
      <c r="M462" s="278"/>
      <c r="N462" s="279">
        <f>ROUND(L462*K462,2)</f>
        <v>0</v>
      </c>
      <c r="O462" s="279"/>
      <c r="P462" s="279"/>
      <c r="Q462" s="279"/>
      <c r="R462" s="132"/>
      <c r="T462" s="162" t="s">
        <v>5</v>
      </c>
      <c r="U462" s="46" t="s">
        <v>47</v>
      </c>
      <c r="V462" s="38"/>
      <c r="W462" s="163">
        <f>V462*K462</f>
        <v>0</v>
      </c>
      <c r="X462" s="163">
        <v>0</v>
      </c>
      <c r="Y462" s="163">
        <f>X462*K462</f>
        <v>0</v>
      </c>
      <c r="Z462" s="163">
        <v>0</v>
      </c>
      <c r="AA462" s="164">
        <f>Z462*K462</f>
        <v>0</v>
      </c>
      <c r="AR462" s="20" t="s">
        <v>243</v>
      </c>
      <c r="AT462" s="20" t="s">
        <v>162</v>
      </c>
      <c r="AU462" s="20" t="s">
        <v>102</v>
      </c>
      <c r="AY462" s="20" t="s">
        <v>161</v>
      </c>
      <c r="BE462" s="103">
        <f>IF(U462="základní",N462,0)</f>
        <v>0</v>
      </c>
      <c r="BF462" s="103">
        <f>IF(U462="snížená",N462,0)</f>
        <v>0</v>
      </c>
      <c r="BG462" s="103">
        <f>IF(U462="zákl. přenesená",N462,0)</f>
        <v>0</v>
      </c>
      <c r="BH462" s="103">
        <f>IF(U462="sníž. přenesená",N462,0)</f>
        <v>0</v>
      </c>
      <c r="BI462" s="103">
        <f>IF(U462="nulová",N462,0)</f>
        <v>0</v>
      </c>
      <c r="BJ462" s="20" t="s">
        <v>24</v>
      </c>
      <c r="BK462" s="103">
        <f>ROUND(L462*K462,2)</f>
        <v>0</v>
      </c>
      <c r="BL462" s="20" t="s">
        <v>243</v>
      </c>
      <c r="BM462" s="20" t="s">
        <v>777</v>
      </c>
    </row>
    <row r="463" spans="2:65" s="1" customFormat="1" ht="22.5" customHeight="1">
      <c r="B463" s="129"/>
      <c r="C463" s="181" t="s">
        <v>778</v>
      </c>
      <c r="D463" s="181" t="s">
        <v>244</v>
      </c>
      <c r="E463" s="182" t="s">
        <v>779</v>
      </c>
      <c r="F463" s="286" t="s">
        <v>780</v>
      </c>
      <c r="G463" s="286"/>
      <c r="H463" s="286"/>
      <c r="I463" s="286"/>
      <c r="J463" s="183" t="s">
        <v>233</v>
      </c>
      <c r="K463" s="184">
        <v>428.904</v>
      </c>
      <c r="L463" s="287">
        <v>0</v>
      </c>
      <c r="M463" s="287"/>
      <c r="N463" s="288">
        <f>ROUND(L463*K463,2)</f>
        <v>0</v>
      </c>
      <c r="O463" s="279"/>
      <c r="P463" s="279"/>
      <c r="Q463" s="279"/>
      <c r="R463" s="132"/>
      <c r="T463" s="162" t="s">
        <v>5</v>
      </c>
      <c r="U463" s="46" t="s">
        <v>47</v>
      </c>
      <c r="V463" s="38"/>
      <c r="W463" s="163">
        <f>V463*K463</f>
        <v>0</v>
      </c>
      <c r="X463" s="163">
        <v>0.00023</v>
      </c>
      <c r="Y463" s="163">
        <f>X463*K463</f>
        <v>0.09864792</v>
      </c>
      <c r="Z463" s="163">
        <v>0</v>
      </c>
      <c r="AA463" s="164">
        <f>Z463*K463</f>
        <v>0</v>
      </c>
      <c r="AR463" s="20" t="s">
        <v>342</v>
      </c>
      <c r="AT463" s="20" t="s">
        <v>244</v>
      </c>
      <c r="AU463" s="20" t="s">
        <v>102</v>
      </c>
      <c r="AY463" s="20" t="s">
        <v>161</v>
      </c>
      <c r="BE463" s="103">
        <f>IF(U463="základní",N463,0)</f>
        <v>0</v>
      </c>
      <c r="BF463" s="103">
        <f>IF(U463="snížená",N463,0)</f>
        <v>0</v>
      </c>
      <c r="BG463" s="103">
        <f>IF(U463="zákl. přenesená",N463,0)</f>
        <v>0</v>
      </c>
      <c r="BH463" s="103">
        <f>IF(U463="sníž. přenesená",N463,0)</f>
        <v>0</v>
      </c>
      <c r="BI463" s="103">
        <f>IF(U463="nulová",N463,0)</f>
        <v>0</v>
      </c>
      <c r="BJ463" s="20" t="s">
        <v>24</v>
      </c>
      <c r="BK463" s="103">
        <f>ROUND(L463*K463,2)</f>
        <v>0</v>
      </c>
      <c r="BL463" s="20" t="s">
        <v>243</v>
      </c>
      <c r="BM463" s="20" t="s">
        <v>781</v>
      </c>
    </row>
    <row r="464" spans="2:51" s="10" customFormat="1" ht="22.5" customHeight="1">
      <c r="B464" s="165"/>
      <c r="C464" s="166"/>
      <c r="D464" s="166"/>
      <c r="E464" s="167" t="s">
        <v>5</v>
      </c>
      <c r="F464" s="280" t="s">
        <v>782</v>
      </c>
      <c r="G464" s="281"/>
      <c r="H464" s="281"/>
      <c r="I464" s="281"/>
      <c r="J464" s="166"/>
      <c r="K464" s="168">
        <v>428.904</v>
      </c>
      <c r="L464" s="166"/>
      <c r="M464" s="166"/>
      <c r="N464" s="166"/>
      <c r="O464" s="166"/>
      <c r="P464" s="166"/>
      <c r="Q464" s="166"/>
      <c r="R464" s="169"/>
      <c r="T464" s="170"/>
      <c r="U464" s="166"/>
      <c r="V464" s="166"/>
      <c r="W464" s="166"/>
      <c r="X464" s="166"/>
      <c r="Y464" s="166"/>
      <c r="Z464" s="166"/>
      <c r="AA464" s="171"/>
      <c r="AT464" s="172" t="s">
        <v>169</v>
      </c>
      <c r="AU464" s="172" t="s">
        <v>102</v>
      </c>
      <c r="AV464" s="10" t="s">
        <v>102</v>
      </c>
      <c r="AW464" s="10" t="s">
        <v>39</v>
      </c>
      <c r="AX464" s="10" t="s">
        <v>24</v>
      </c>
      <c r="AY464" s="172" t="s">
        <v>161</v>
      </c>
    </row>
    <row r="465" spans="2:65" s="1" customFormat="1" ht="22.5" customHeight="1">
      <c r="B465" s="129"/>
      <c r="C465" s="158" t="s">
        <v>783</v>
      </c>
      <c r="D465" s="158" t="s">
        <v>162</v>
      </c>
      <c r="E465" s="159" t="s">
        <v>784</v>
      </c>
      <c r="F465" s="277" t="s">
        <v>785</v>
      </c>
      <c r="G465" s="277"/>
      <c r="H465" s="277"/>
      <c r="I465" s="277"/>
      <c r="J465" s="160" t="s">
        <v>178</v>
      </c>
      <c r="K465" s="161">
        <v>1</v>
      </c>
      <c r="L465" s="278">
        <v>0</v>
      </c>
      <c r="M465" s="278"/>
      <c r="N465" s="279">
        <f>ROUND(L465*K465,2)</f>
        <v>0</v>
      </c>
      <c r="O465" s="279"/>
      <c r="P465" s="279"/>
      <c r="Q465" s="279"/>
      <c r="R465" s="132"/>
      <c r="T465" s="162" t="s">
        <v>5</v>
      </c>
      <c r="U465" s="46" t="s">
        <v>47</v>
      </c>
      <c r="V465" s="38"/>
      <c r="W465" s="163">
        <f>V465*K465</f>
        <v>0</v>
      </c>
      <c r="X465" s="163">
        <v>0.0004</v>
      </c>
      <c r="Y465" s="163">
        <f>X465*K465</f>
        <v>0.0004</v>
      </c>
      <c r="Z465" s="163">
        <v>0</v>
      </c>
      <c r="AA465" s="164">
        <f>Z465*K465</f>
        <v>0</v>
      </c>
      <c r="AR465" s="20" t="s">
        <v>243</v>
      </c>
      <c r="AT465" s="20" t="s">
        <v>162</v>
      </c>
      <c r="AU465" s="20" t="s">
        <v>102</v>
      </c>
      <c r="AY465" s="20" t="s">
        <v>161</v>
      </c>
      <c r="BE465" s="103">
        <f>IF(U465="základní",N465,0)</f>
        <v>0</v>
      </c>
      <c r="BF465" s="103">
        <f>IF(U465="snížená",N465,0)</f>
        <v>0</v>
      </c>
      <c r="BG465" s="103">
        <f>IF(U465="zákl. přenesená",N465,0)</f>
        <v>0</v>
      </c>
      <c r="BH465" s="103">
        <f>IF(U465="sníž. přenesená",N465,0)</f>
        <v>0</v>
      </c>
      <c r="BI465" s="103">
        <f>IF(U465="nulová",N465,0)</f>
        <v>0</v>
      </c>
      <c r="BJ465" s="20" t="s">
        <v>24</v>
      </c>
      <c r="BK465" s="103">
        <f>ROUND(L465*K465,2)</f>
        <v>0</v>
      </c>
      <c r="BL465" s="20" t="s">
        <v>243</v>
      </c>
      <c r="BM465" s="20" t="s">
        <v>786</v>
      </c>
    </row>
    <row r="466" spans="2:51" s="10" customFormat="1" ht="22.5" customHeight="1">
      <c r="B466" s="165"/>
      <c r="C466" s="166"/>
      <c r="D466" s="166"/>
      <c r="E466" s="167" t="s">
        <v>5</v>
      </c>
      <c r="F466" s="280" t="s">
        <v>24</v>
      </c>
      <c r="G466" s="281"/>
      <c r="H466" s="281"/>
      <c r="I466" s="281"/>
      <c r="J466" s="166"/>
      <c r="K466" s="168">
        <v>1</v>
      </c>
      <c r="L466" s="166"/>
      <c r="M466" s="166"/>
      <c r="N466" s="166"/>
      <c r="O466" s="166"/>
      <c r="P466" s="166"/>
      <c r="Q466" s="166"/>
      <c r="R466" s="169"/>
      <c r="T466" s="170"/>
      <c r="U466" s="166"/>
      <c r="V466" s="166"/>
      <c r="W466" s="166"/>
      <c r="X466" s="166"/>
      <c r="Y466" s="166"/>
      <c r="Z466" s="166"/>
      <c r="AA466" s="171"/>
      <c r="AT466" s="172" t="s">
        <v>169</v>
      </c>
      <c r="AU466" s="172" t="s">
        <v>102</v>
      </c>
      <c r="AV466" s="10" t="s">
        <v>102</v>
      </c>
      <c r="AW466" s="10" t="s">
        <v>39</v>
      </c>
      <c r="AX466" s="10" t="s">
        <v>24</v>
      </c>
      <c r="AY466" s="172" t="s">
        <v>161</v>
      </c>
    </row>
    <row r="467" spans="2:65" s="1" customFormat="1" ht="31.5" customHeight="1">
      <c r="B467" s="129"/>
      <c r="C467" s="158" t="s">
        <v>787</v>
      </c>
      <c r="D467" s="158" t="s">
        <v>162</v>
      </c>
      <c r="E467" s="159" t="s">
        <v>788</v>
      </c>
      <c r="F467" s="277" t="s">
        <v>789</v>
      </c>
      <c r="G467" s="277"/>
      <c r="H467" s="277"/>
      <c r="I467" s="277"/>
      <c r="J467" s="160" t="s">
        <v>790</v>
      </c>
      <c r="K467" s="193">
        <v>0</v>
      </c>
      <c r="L467" s="278">
        <v>0</v>
      </c>
      <c r="M467" s="278"/>
      <c r="N467" s="279">
        <f>ROUND(L467*K467,2)</f>
        <v>0</v>
      </c>
      <c r="O467" s="279"/>
      <c r="P467" s="279"/>
      <c r="Q467" s="279"/>
      <c r="R467" s="132"/>
      <c r="T467" s="162" t="s">
        <v>5</v>
      </c>
      <c r="U467" s="46" t="s">
        <v>47</v>
      </c>
      <c r="V467" s="38"/>
      <c r="W467" s="163">
        <f>V467*K467</f>
        <v>0</v>
      </c>
      <c r="X467" s="163">
        <v>0</v>
      </c>
      <c r="Y467" s="163">
        <f>X467*K467</f>
        <v>0</v>
      </c>
      <c r="Z467" s="163">
        <v>0</v>
      </c>
      <c r="AA467" s="164">
        <f>Z467*K467</f>
        <v>0</v>
      </c>
      <c r="AR467" s="20" t="s">
        <v>243</v>
      </c>
      <c r="AT467" s="20" t="s">
        <v>162</v>
      </c>
      <c r="AU467" s="20" t="s">
        <v>102</v>
      </c>
      <c r="AY467" s="20" t="s">
        <v>161</v>
      </c>
      <c r="BE467" s="103">
        <f>IF(U467="základní",N467,0)</f>
        <v>0</v>
      </c>
      <c r="BF467" s="103">
        <f>IF(U467="snížená",N467,0)</f>
        <v>0</v>
      </c>
      <c r="BG467" s="103">
        <f>IF(U467="zákl. přenesená",N467,0)</f>
        <v>0</v>
      </c>
      <c r="BH467" s="103">
        <f>IF(U467="sníž. přenesená",N467,0)</f>
        <v>0</v>
      </c>
      <c r="BI467" s="103">
        <f>IF(U467="nulová",N467,0)</f>
        <v>0</v>
      </c>
      <c r="BJ467" s="20" t="s">
        <v>24</v>
      </c>
      <c r="BK467" s="103">
        <f>ROUND(L467*K467,2)</f>
        <v>0</v>
      </c>
      <c r="BL467" s="20" t="s">
        <v>243</v>
      </c>
      <c r="BM467" s="20" t="s">
        <v>791</v>
      </c>
    </row>
    <row r="468" spans="2:63" s="9" customFormat="1" ht="29.85" customHeight="1">
      <c r="B468" s="147"/>
      <c r="C468" s="148"/>
      <c r="D468" s="157" t="s">
        <v>122</v>
      </c>
      <c r="E468" s="157"/>
      <c r="F468" s="157"/>
      <c r="G468" s="157"/>
      <c r="H468" s="157"/>
      <c r="I468" s="157"/>
      <c r="J468" s="157"/>
      <c r="K468" s="157"/>
      <c r="L468" s="157"/>
      <c r="M468" s="157"/>
      <c r="N468" s="291">
        <f>BK468</f>
        <v>0</v>
      </c>
      <c r="O468" s="292"/>
      <c r="P468" s="292"/>
      <c r="Q468" s="292"/>
      <c r="R468" s="150"/>
      <c r="T468" s="151"/>
      <c r="U468" s="148"/>
      <c r="V468" s="148"/>
      <c r="W468" s="152">
        <f>SUM(W469:W508)</f>
        <v>0</v>
      </c>
      <c r="X468" s="148"/>
      <c r="Y468" s="152">
        <f>SUM(Y469:Y508)</f>
        <v>137.97461516</v>
      </c>
      <c r="Z468" s="148"/>
      <c r="AA468" s="153">
        <f>SUM(AA469:AA508)</f>
        <v>0.51429</v>
      </c>
      <c r="AR468" s="154" t="s">
        <v>102</v>
      </c>
      <c r="AT468" s="155" t="s">
        <v>81</v>
      </c>
      <c r="AU468" s="155" t="s">
        <v>24</v>
      </c>
      <c r="AY468" s="154" t="s">
        <v>161</v>
      </c>
      <c r="BK468" s="156">
        <f>SUM(BK469:BK508)</f>
        <v>0</v>
      </c>
    </row>
    <row r="469" spans="2:65" s="1" customFormat="1" ht="44.25" customHeight="1">
      <c r="B469" s="129"/>
      <c r="C469" s="158" t="s">
        <v>792</v>
      </c>
      <c r="D469" s="158" t="s">
        <v>162</v>
      </c>
      <c r="E469" s="159" t="s">
        <v>793</v>
      </c>
      <c r="F469" s="277" t="s">
        <v>794</v>
      </c>
      <c r="G469" s="277"/>
      <c r="H469" s="277"/>
      <c r="I469" s="277"/>
      <c r="J469" s="160" t="s">
        <v>233</v>
      </c>
      <c r="K469" s="161">
        <v>384.21</v>
      </c>
      <c r="L469" s="278">
        <v>0</v>
      </c>
      <c r="M469" s="278"/>
      <c r="N469" s="279">
        <f>ROUND(L469*K469,2)</f>
        <v>0</v>
      </c>
      <c r="O469" s="279"/>
      <c r="P469" s="279"/>
      <c r="Q469" s="279"/>
      <c r="R469" s="132"/>
      <c r="T469" s="162" t="s">
        <v>5</v>
      </c>
      <c r="U469" s="46" t="s">
        <v>47</v>
      </c>
      <c r="V469" s="38"/>
      <c r="W469" s="163">
        <f>V469*K469</f>
        <v>0</v>
      </c>
      <c r="X469" s="163">
        <v>0</v>
      </c>
      <c r="Y469" s="163">
        <f>X469*K469</f>
        <v>0</v>
      </c>
      <c r="Z469" s="163">
        <v>0</v>
      </c>
      <c r="AA469" s="164">
        <f>Z469*K469</f>
        <v>0</v>
      </c>
      <c r="AR469" s="20" t="s">
        <v>243</v>
      </c>
      <c r="AT469" s="20" t="s">
        <v>162</v>
      </c>
      <c r="AU469" s="20" t="s">
        <v>102</v>
      </c>
      <c r="AY469" s="20" t="s">
        <v>161</v>
      </c>
      <c r="BE469" s="103">
        <f>IF(U469="základní",N469,0)</f>
        <v>0</v>
      </c>
      <c r="BF469" s="103">
        <f>IF(U469="snížená",N469,0)</f>
        <v>0</v>
      </c>
      <c r="BG469" s="103">
        <f>IF(U469="zákl. přenesená",N469,0)</f>
        <v>0</v>
      </c>
      <c r="BH469" s="103">
        <f>IF(U469="sníž. přenesená",N469,0)</f>
        <v>0</v>
      </c>
      <c r="BI469" s="103">
        <f>IF(U469="nulová",N469,0)</f>
        <v>0</v>
      </c>
      <c r="BJ469" s="20" t="s">
        <v>24</v>
      </c>
      <c r="BK469" s="103">
        <f>ROUND(L469*K469,2)</f>
        <v>0</v>
      </c>
      <c r="BL469" s="20" t="s">
        <v>243</v>
      </c>
      <c r="BM469" s="20" t="s">
        <v>795</v>
      </c>
    </row>
    <row r="470" spans="2:51" s="10" customFormat="1" ht="22.5" customHeight="1">
      <c r="B470" s="165"/>
      <c r="C470" s="166"/>
      <c r="D470" s="166"/>
      <c r="E470" s="167" t="s">
        <v>5</v>
      </c>
      <c r="F470" s="280" t="s">
        <v>796</v>
      </c>
      <c r="G470" s="281"/>
      <c r="H470" s="281"/>
      <c r="I470" s="281"/>
      <c r="J470" s="166"/>
      <c r="K470" s="168">
        <v>76</v>
      </c>
      <c r="L470" s="166"/>
      <c r="M470" s="166"/>
      <c r="N470" s="166"/>
      <c r="O470" s="166"/>
      <c r="P470" s="166"/>
      <c r="Q470" s="166"/>
      <c r="R470" s="169"/>
      <c r="T470" s="170"/>
      <c r="U470" s="166"/>
      <c r="V470" s="166"/>
      <c r="W470" s="166"/>
      <c r="X470" s="166"/>
      <c r="Y470" s="166"/>
      <c r="Z470" s="166"/>
      <c r="AA470" s="171"/>
      <c r="AT470" s="172" t="s">
        <v>169</v>
      </c>
      <c r="AU470" s="172" t="s">
        <v>102</v>
      </c>
      <c r="AV470" s="10" t="s">
        <v>102</v>
      </c>
      <c r="AW470" s="10" t="s">
        <v>39</v>
      </c>
      <c r="AX470" s="10" t="s">
        <v>82</v>
      </c>
      <c r="AY470" s="172" t="s">
        <v>161</v>
      </c>
    </row>
    <row r="471" spans="2:51" s="12" customFormat="1" ht="22.5" customHeight="1">
      <c r="B471" s="185"/>
      <c r="C471" s="186"/>
      <c r="D471" s="186"/>
      <c r="E471" s="187" t="s">
        <v>5</v>
      </c>
      <c r="F471" s="289" t="s">
        <v>301</v>
      </c>
      <c r="G471" s="290"/>
      <c r="H471" s="290"/>
      <c r="I471" s="290"/>
      <c r="J471" s="186"/>
      <c r="K471" s="188">
        <v>76</v>
      </c>
      <c r="L471" s="186"/>
      <c r="M471" s="186"/>
      <c r="N471" s="186"/>
      <c r="O471" s="186"/>
      <c r="P471" s="186"/>
      <c r="Q471" s="186"/>
      <c r="R471" s="189"/>
      <c r="T471" s="190"/>
      <c r="U471" s="186"/>
      <c r="V471" s="186"/>
      <c r="W471" s="186"/>
      <c r="X471" s="186"/>
      <c r="Y471" s="186"/>
      <c r="Z471" s="186"/>
      <c r="AA471" s="191"/>
      <c r="AT471" s="192" t="s">
        <v>169</v>
      </c>
      <c r="AU471" s="192" t="s">
        <v>102</v>
      </c>
      <c r="AV471" s="12" t="s">
        <v>175</v>
      </c>
      <c r="AW471" s="12" t="s">
        <v>39</v>
      </c>
      <c r="AX471" s="12" t="s">
        <v>82</v>
      </c>
      <c r="AY471" s="192" t="s">
        <v>161</v>
      </c>
    </row>
    <row r="472" spans="2:51" s="10" customFormat="1" ht="22.5" customHeight="1">
      <c r="B472" s="165"/>
      <c r="C472" s="166"/>
      <c r="D472" s="166"/>
      <c r="E472" s="167" t="s">
        <v>5</v>
      </c>
      <c r="F472" s="282" t="s">
        <v>797</v>
      </c>
      <c r="G472" s="283"/>
      <c r="H472" s="283"/>
      <c r="I472" s="283"/>
      <c r="J472" s="166"/>
      <c r="K472" s="168">
        <v>310.86</v>
      </c>
      <c r="L472" s="166"/>
      <c r="M472" s="166"/>
      <c r="N472" s="166"/>
      <c r="O472" s="166"/>
      <c r="P472" s="166"/>
      <c r="Q472" s="166"/>
      <c r="R472" s="169"/>
      <c r="T472" s="170"/>
      <c r="U472" s="166"/>
      <c r="V472" s="166"/>
      <c r="W472" s="166"/>
      <c r="X472" s="166"/>
      <c r="Y472" s="166"/>
      <c r="Z472" s="166"/>
      <c r="AA472" s="171"/>
      <c r="AT472" s="172" t="s">
        <v>169</v>
      </c>
      <c r="AU472" s="172" t="s">
        <v>102</v>
      </c>
      <c r="AV472" s="10" t="s">
        <v>102</v>
      </c>
      <c r="AW472" s="10" t="s">
        <v>39</v>
      </c>
      <c r="AX472" s="10" t="s">
        <v>82</v>
      </c>
      <c r="AY472" s="172" t="s">
        <v>161</v>
      </c>
    </row>
    <row r="473" spans="2:51" s="10" customFormat="1" ht="22.5" customHeight="1">
      <c r="B473" s="165"/>
      <c r="C473" s="166"/>
      <c r="D473" s="166"/>
      <c r="E473" s="167" t="s">
        <v>5</v>
      </c>
      <c r="F473" s="282" t="s">
        <v>798</v>
      </c>
      <c r="G473" s="283"/>
      <c r="H473" s="283"/>
      <c r="I473" s="283"/>
      <c r="J473" s="166"/>
      <c r="K473" s="168">
        <v>-2.65</v>
      </c>
      <c r="L473" s="166"/>
      <c r="M473" s="166"/>
      <c r="N473" s="166"/>
      <c r="O473" s="166"/>
      <c r="P473" s="166"/>
      <c r="Q473" s="166"/>
      <c r="R473" s="169"/>
      <c r="T473" s="170"/>
      <c r="U473" s="166"/>
      <c r="V473" s="166"/>
      <c r="W473" s="166"/>
      <c r="X473" s="166"/>
      <c r="Y473" s="166"/>
      <c r="Z473" s="166"/>
      <c r="AA473" s="171"/>
      <c r="AT473" s="172" t="s">
        <v>169</v>
      </c>
      <c r="AU473" s="172" t="s">
        <v>102</v>
      </c>
      <c r="AV473" s="10" t="s">
        <v>102</v>
      </c>
      <c r="AW473" s="10" t="s">
        <v>39</v>
      </c>
      <c r="AX473" s="10" t="s">
        <v>82</v>
      </c>
      <c r="AY473" s="172" t="s">
        <v>161</v>
      </c>
    </row>
    <row r="474" spans="2:51" s="12" customFormat="1" ht="22.5" customHeight="1">
      <c r="B474" s="185"/>
      <c r="C474" s="186"/>
      <c r="D474" s="186"/>
      <c r="E474" s="187" t="s">
        <v>5</v>
      </c>
      <c r="F474" s="289" t="s">
        <v>301</v>
      </c>
      <c r="G474" s="290"/>
      <c r="H474" s="290"/>
      <c r="I474" s="290"/>
      <c r="J474" s="186"/>
      <c r="K474" s="188">
        <v>308.21</v>
      </c>
      <c r="L474" s="186"/>
      <c r="M474" s="186"/>
      <c r="N474" s="186"/>
      <c r="O474" s="186"/>
      <c r="P474" s="186"/>
      <c r="Q474" s="186"/>
      <c r="R474" s="189"/>
      <c r="T474" s="190"/>
      <c r="U474" s="186"/>
      <c r="V474" s="186"/>
      <c r="W474" s="186"/>
      <c r="X474" s="186"/>
      <c r="Y474" s="186"/>
      <c r="Z474" s="186"/>
      <c r="AA474" s="191"/>
      <c r="AT474" s="192" t="s">
        <v>169</v>
      </c>
      <c r="AU474" s="192" t="s">
        <v>102</v>
      </c>
      <c r="AV474" s="12" t="s">
        <v>175</v>
      </c>
      <c r="AW474" s="12" t="s">
        <v>39</v>
      </c>
      <c r="AX474" s="12" t="s">
        <v>82</v>
      </c>
      <c r="AY474" s="192" t="s">
        <v>161</v>
      </c>
    </row>
    <row r="475" spans="2:51" s="11" customFormat="1" ht="22.5" customHeight="1">
      <c r="B475" s="173"/>
      <c r="C475" s="174"/>
      <c r="D475" s="174"/>
      <c r="E475" s="175" t="s">
        <v>5</v>
      </c>
      <c r="F475" s="284" t="s">
        <v>171</v>
      </c>
      <c r="G475" s="285"/>
      <c r="H475" s="285"/>
      <c r="I475" s="285"/>
      <c r="J475" s="174"/>
      <c r="K475" s="176">
        <v>384.21</v>
      </c>
      <c r="L475" s="174"/>
      <c r="M475" s="174"/>
      <c r="N475" s="174"/>
      <c r="O475" s="174"/>
      <c r="P475" s="174"/>
      <c r="Q475" s="174"/>
      <c r="R475" s="177"/>
      <c r="T475" s="178"/>
      <c r="U475" s="174"/>
      <c r="V475" s="174"/>
      <c r="W475" s="174"/>
      <c r="X475" s="174"/>
      <c r="Y475" s="174"/>
      <c r="Z475" s="174"/>
      <c r="AA475" s="179"/>
      <c r="AT475" s="180" t="s">
        <v>169</v>
      </c>
      <c r="AU475" s="180" t="s">
        <v>102</v>
      </c>
      <c r="AV475" s="11" t="s">
        <v>166</v>
      </c>
      <c r="AW475" s="11" t="s">
        <v>39</v>
      </c>
      <c r="AX475" s="11" t="s">
        <v>24</v>
      </c>
      <c r="AY475" s="180" t="s">
        <v>161</v>
      </c>
    </row>
    <row r="476" spans="2:65" s="1" customFormat="1" ht="22.5" customHeight="1">
      <c r="B476" s="129"/>
      <c r="C476" s="181" t="s">
        <v>799</v>
      </c>
      <c r="D476" s="181" t="s">
        <v>244</v>
      </c>
      <c r="E476" s="182" t="s">
        <v>800</v>
      </c>
      <c r="F476" s="286" t="s">
        <v>801</v>
      </c>
      <c r="G476" s="286"/>
      <c r="H476" s="286"/>
      <c r="I476" s="286"/>
      <c r="J476" s="183" t="s">
        <v>227</v>
      </c>
      <c r="K476" s="184">
        <v>0.115</v>
      </c>
      <c r="L476" s="287">
        <v>0</v>
      </c>
      <c r="M476" s="287"/>
      <c r="N476" s="288">
        <f>ROUND(L476*K476,2)</f>
        <v>0</v>
      </c>
      <c r="O476" s="279"/>
      <c r="P476" s="279"/>
      <c r="Q476" s="279"/>
      <c r="R476" s="132"/>
      <c r="T476" s="162" t="s">
        <v>5</v>
      </c>
      <c r="U476" s="46" t="s">
        <v>47</v>
      </c>
      <c r="V476" s="38"/>
      <c r="W476" s="163">
        <f>V476*K476</f>
        <v>0</v>
      </c>
      <c r="X476" s="163">
        <v>1</v>
      </c>
      <c r="Y476" s="163">
        <f>X476*K476</f>
        <v>0.115</v>
      </c>
      <c r="Z476" s="163">
        <v>0</v>
      </c>
      <c r="AA476" s="164">
        <f>Z476*K476</f>
        <v>0</v>
      </c>
      <c r="AR476" s="20" t="s">
        <v>342</v>
      </c>
      <c r="AT476" s="20" t="s">
        <v>244</v>
      </c>
      <c r="AU476" s="20" t="s">
        <v>102</v>
      </c>
      <c r="AY476" s="20" t="s">
        <v>161</v>
      </c>
      <c r="BE476" s="103">
        <f>IF(U476="základní",N476,0)</f>
        <v>0</v>
      </c>
      <c r="BF476" s="103">
        <f>IF(U476="snížená",N476,0)</f>
        <v>0</v>
      </c>
      <c r="BG476" s="103">
        <f>IF(U476="zákl. přenesená",N476,0)</f>
        <v>0</v>
      </c>
      <c r="BH476" s="103">
        <f>IF(U476="sníž. přenesená",N476,0)</f>
        <v>0</v>
      </c>
      <c r="BI476" s="103">
        <f>IF(U476="nulová",N476,0)</f>
        <v>0</v>
      </c>
      <c r="BJ476" s="20" t="s">
        <v>24</v>
      </c>
      <c r="BK476" s="103">
        <f>ROUND(L476*K476,2)</f>
        <v>0</v>
      </c>
      <c r="BL476" s="20" t="s">
        <v>243</v>
      </c>
      <c r="BM476" s="20" t="s">
        <v>802</v>
      </c>
    </row>
    <row r="477" spans="2:65" s="1" customFormat="1" ht="22.5" customHeight="1">
      <c r="B477" s="129"/>
      <c r="C477" s="181" t="s">
        <v>803</v>
      </c>
      <c r="D477" s="181" t="s">
        <v>244</v>
      </c>
      <c r="E477" s="182" t="s">
        <v>804</v>
      </c>
      <c r="F477" s="286" t="s">
        <v>805</v>
      </c>
      <c r="G477" s="286"/>
      <c r="H477" s="286"/>
      <c r="I477" s="286"/>
      <c r="J477" s="183" t="s">
        <v>227</v>
      </c>
      <c r="K477" s="184">
        <v>0.28</v>
      </c>
      <c r="L477" s="287">
        <v>0</v>
      </c>
      <c r="M477" s="287"/>
      <c r="N477" s="288">
        <f>ROUND(L477*K477,2)</f>
        <v>0</v>
      </c>
      <c r="O477" s="279"/>
      <c r="P477" s="279"/>
      <c r="Q477" s="279"/>
      <c r="R477" s="132"/>
      <c r="T477" s="162" t="s">
        <v>5</v>
      </c>
      <c r="U477" s="46" t="s">
        <v>47</v>
      </c>
      <c r="V477" s="38"/>
      <c r="W477" s="163">
        <f>V477*K477</f>
        <v>0</v>
      </c>
      <c r="X477" s="163">
        <v>1</v>
      </c>
      <c r="Y477" s="163">
        <f>X477*K477</f>
        <v>0.28</v>
      </c>
      <c r="Z477" s="163">
        <v>0</v>
      </c>
      <c r="AA477" s="164">
        <f>Z477*K477</f>
        <v>0</v>
      </c>
      <c r="AR477" s="20" t="s">
        <v>342</v>
      </c>
      <c r="AT477" s="20" t="s">
        <v>244</v>
      </c>
      <c r="AU477" s="20" t="s">
        <v>102</v>
      </c>
      <c r="AY477" s="20" t="s">
        <v>161</v>
      </c>
      <c r="BE477" s="103">
        <f>IF(U477="základní",N477,0)</f>
        <v>0</v>
      </c>
      <c r="BF477" s="103">
        <f>IF(U477="snížená",N477,0)</f>
        <v>0</v>
      </c>
      <c r="BG477" s="103">
        <f>IF(U477="zákl. přenesená",N477,0)</f>
        <v>0</v>
      </c>
      <c r="BH477" s="103">
        <f>IF(U477="sníž. přenesená",N477,0)</f>
        <v>0</v>
      </c>
      <c r="BI477" s="103">
        <f>IF(U477="nulová",N477,0)</f>
        <v>0</v>
      </c>
      <c r="BJ477" s="20" t="s">
        <v>24</v>
      </c>
      <c r="BK477" s="103">
        <f>ROUND(L477*K477,2)</f>
        <v>0</v>
      </c>
      <c r="BL477" s="20" t="s">
        <v>243</v>
      </c>
      <c r="BM477" s="20" t="s">
        <v>806</v>
      </c>
    </row>
    <row r="478" spans="2:65" s="1" customFormat="1" ht="31.5" customHeight="1">
      <c r="B478" s="129"/>
      <c r="C478" s="158" t="s">
        <v>807</v>
      </c>
      <c r="D478" s="158" t="s">
        <v>162</v>
      </c>
      <c r="E478" s="159" t="s">
        <v>808</v>
      </c>
      <c r="F478" s="277" t="s">
        <v>809</v>
      </c>
      <c r="G478" s="277"/>
      <c r="H478" s="277"/>
      <c r="I478" s="277"/>
      <c r="J478" s="160" t="s">
        <v>233</v>
      </c>
      <c r="K478" s="161">
        <v>93.448</v>
      </c>
      <c r="L478" s="278">
        <v>0</v>
      </c>
      <c r="M478" s="278"/>
      <c r="N478" s="279">
        <f>ROUND(L478*K478,2)</f>
        <v>0</v>
      </c>
      <c r="O478" s="279"/>
      <c r="P478" s="279"/>
      <c r="Q478" s="279"/>
      <c r="R478" s="132"/>
      <c r="T478" s="162" t="s">
        <v>5</v>
      </c>
      <c r="U478" s="46" t="s">
        <v>47</v>
      </c>
      <c r="V478" s="38"/>
      <c r="W478" s="163">
        <f>V478*K478</f>
        <v>0</v>
      </c>
      <c r="X478" s="163">
        <v>0</v>
      </c>
      <c r="Y478" s="163">
        <f>X478*K478</f>
        <v>0</v>
      </c>
      <c r="Z478" s="163">
        <v>0</v>
      </c>
      <c r="AA478" s="164">
        <f>Z478*K478</f>
        <v>0</v>
      </c>
      <c r="AR478" s="20" t="s">
        <v>243</v>
      </c>
      <c r="AT478" s="20" t="s">
        <v>162</v>
      </c>
      <c r="AU478" s="20" t="s">
        <v>102</v>
      </c>
      <c r="AY478" s="20" t="s">
        <v>161</v>
      </c>
      <c r="BE478" s="103">
        <f>IF(U478="základní",N478,0)</f>
        <v>0</v>
      </c>
      <c r="BF478" s="103">
        <f>IF(U478="snížená",N478,0)</f>
        <v>0</v>
      </c>
      <c r="BG478" s="103">
        <f>IF(U478="zákl. přenesená",N478,0)</f>
        <v>0</v>
      </c>
      <c r="BH478" s="103">
        <f>IF(U478="sníž. přenesená",N478,0)</f>
        <v>0</v>
      </c>
      <c r="BI478" s="103">
        <f>IF(U478="nulová",N478,0)</f>
        <v>0</v>
      </c>
      <c r="BJ478" s="20" t="s">
        <v>24</v>
      </c>
      <c r="BK478" s="103">
        <f>ROUND(L478*K478,2)</f>
        <v>0</v>
      </c>
      <c r="BL478" s="20" t="s">
        <v>243</v>
      </c>
      <c r="BM478" s="20" t="s">
        <v>810</v>
      </c>
    </row>
    <row r="479" spans="2:51" s="10" customFormat="1" ht="22.5" customHeight="1">
      <c r="B479" s="165"/>
      <c r="C479" s="166"/>
      <c r="D479" s="166"/>
      <c r="E479" s="167" t="s">
        <v>5</v>
      </c>
      <c r="F479" s="280" t="s">
        <v>811</v>
      </c>
      <c r="G479" s="281"/>
      <c r="H479" s="281"/>
      <c r="I479" s="281"/>
      <c r="J479" s="166"/>
      <c r="K479" s="168">
        <v>69.54</v>
      </c>
      <c r="L479" s="166"/>
      <c r="M479" s="166"/>
      <c r="N479" s="166"/>
      <c r="O479" s="166"/>
      <c r="P479" s="166"/>
      <c r="Q479" s="166"/>
      <c r="R479" s="169"/>
      <c r="T479" s="170"/>
      <c r="U479" s="166"/>
      <c r="V479" s="166"/>
      <c r="W479" s="166"/>
      <c r="X479" s="166"/>
      <c r="Y479" s="166"/>
      <c r="Z479" s="166"/>
      <c r="AA479" s="171"/>
      <c r="AT479" s="172" t="s">
        <v>169</v>
      </c>
      <c r="AU479" s="172" t="s">
        <v>102</v>
      </c>
      <c r="AV479" s="10" t="s">
        <v>102</v>
      </c>
      <c r="AW479" s="10" t="s">
        <v>39</v>
      </c>
      <c r="AX479" s="10" t="s">
        <v>82</v>
      </c>
      <c r="AY479" s="172" t="s">
        <v>161</v>
      </c>
    </row>
    <row r="480" spans="2:51" s="10" customFormat="1" ht="22.5" customHeight="1">
      <c r="B480" s="165"/>
      <c r="C480" s="166"/>
      <c r="D480" s="166"/>
      <c r="E480" s="167" t="s">
        <v>5</v>
      </c>
      <c r="F480" s="282" t="s">
        <v>812</v>
      </c>
      <c r="G480" s="283"/>
      <c r="H480" s="283"/>
      <c r="I480" s="283"/>
      <c r="J480" s="166"/>
      <c r="K480" s="168">
        <v>23.908</v>
      </c>
      <c r="L480" s="166"/>
      <c r="M480" s="166"/>
      <c r="N480" s="166"/>
      <c r="O480" s="166"/>
      <c r="P480" s="166"/>
      <c r="Q480" s="166"/>
      <c r="R480" s="169"/>
      <c r="T480" s="170"/>
      <c r="U480" s="166"/>
      <c r="V480" s="166"/>
      <c r="W480" s="166"/>
      <c r="X480" s="166"/>
      <c r="Y480" s="166"/>
      <c r="Z480" s="166"/>
      <c r="AA480" s="171"/>
      <c r="AT480" s="172" t="s">
        <v>169</v>
      </c>
      <c r="AU480" s="172" t="s">
        <v>102</v>
      </c>
      <c r="AV480" s="10" t="s">
        <v>102</v>
      </c>
      <c r="AW480" s="10" t="s">
        <v>39</v>
      </c>
      <c r="AX480" s="10" t="s">
        <v>82</v>
      </c>
      <c r="AY480" s="172" t="s">
        <v>161</v>
      </c>
    </row>
    <row r="481" spans="2:51" s="11" customFormat="1" ht="22.5" customHeight="1">
      <c r="B481" s="173"/>
      <c r="C481" s="174"/>
      <c r="D481" s="174"/>
      <c r="E481" s="175" t="s">
        <v>5</v>
      </c>
      <c r="F481" s="284" t="s">
        <v>171</v>
      </c>
      <c r="G481" s="285"/>
      <c r="H481" s="285"/>
      <c r="I481" s="285"/>
      <c r="J481" s="174"/>
      <c r="K481" s="176">
        <v>93.448</v>
      </c>
      <c r="L481" s="174"/>
      <c r="M481" s="174"/>
      <c r="N481" s="174"/>
      <c r="O481" s="174"/>
      <c r="P481" s="174"/>
      <c r="Q481" s="174"/>
      <c r="R481" s="177"/>
      <c r="T481" s="178"/>
      <c r="U481" s="174"/>
      <c r="V481" s="174"/>
      <c r="W481" s="174"/>
      <c r="X481" s="174"/>
      <c r="Y481" s="174"/>
      <c r="Z481" s="174"/>
      <c r="AA481" s="179"/>
      <c r="AT481" s="180" t="s">
        <v>169</v>
      </c>
      <c r="AU481" s="180" t="s">
        <v>102</v>
      </c>
      <c r="AV481" s="11" t="s">
        <v>166</v>
      </c>
      <c r="AW481" s="11" t="s">
        <v>39</v>
      </c>
      <c r="AX481" s="11" t="s">
        <v>24</v>
      </c>
      <c r="AY481" s="180" t="s">
        <v>161</v>
      </c>
    </row>
    <row r="482" spans="2:65" s="1" customFormat="1" ht="31.5" customHeight="1">
      <c r="B482" s="129"/>
      <c r="C482" s="158" t="s">
        <v>813</v>
      </c>
      <c r="D482" s="158" t="s">
        <v>162</v>
      </c>
      <c r="E482" s="159" t="s">
        <v>814</v>
      </c>
      <c r="F482" s="277" t="s">
        <v>815</v>
      </c>
      <c r="G482" s="277"/>
      <c r="H482" s="277"/>
      <c r="I482" s="277"/>
      <c r="J482" s="160" t="s">
        <v>233</v>
      </c>
      <c r="K482" s="161">
        <v>384.21</v>
      </c>
      <c r="L482" s="278">
        <v>0</v>
      </c>
      <c r="M482" s="278"/>
      <c r="N482" s="279">
        <f>ROUND(L482*K482,2)</f>
        <v>0</v>
      </c>
      <c r="O482" s="279"/>
      <c r="P482" s="279"/>
      <c r="Q482" s="279"/>
      <c r="R482" s="132"/>
      <c r="T482" s="162" t="s">
        <v>5</v>
      </c>
      <c r="U482" s="46" t="s">
        <v>47</v>
      </c>
      <c r="V482" s="38"/>
      <c r="W482" s="163">
        <f>V482*K482</f>
        <v>0</v>
      </c>
      <c r="X482" s="163">
        <v>0.00036</v>
      </c>
      <c r="Y482" s="163">
        <f>X482*K482</f>
        <v>0.1383156</v>
      </c>
      <c r="Z482" s="163">
        <v>0</v>
      </c>
      <c r="AA482" s="164">
        <f>Z482*K482</f>
        <v>0</v>
      </c>
      <c r="AR482" s="20" t="s">
        <v>243</v>
      </c>
      <c r="AT482" s="20" t="s">
        <v>162</v>
      </c>
      <c r="AU482" s="20" t="s">
        <v>102</v>
      </c>
      <c r="AY482" s="20" t="s">
        <v>161</v>
      </c>
      <c r="BE482" s="103">
        <f>IF(U482="základní",N482,0)</f>
        <v>0</v>
      </c>
      <c r="BF482" s="103">
        <f>IF(U482="snížená",N482,0)</f>
        <v>0</v>
      </c>
      <c r="BG482" s="103">
        <f>IF(U482="zákl. přenesená",N482,0)</f>
        <v>0</v>
      </c>
      <c r="BH482" s="103">
        <f>IF(U482="sníž. přenesená",N482,0)</f>
        <v>0</v>
      </c>
      <c r="BI482" s="103">
        <f>IF(U482="nulová",N482,0)</f>
        <v>0</v>
      </c>
      <c r="BJ482" s="20" t="s">
        <v>24</v>
      </c>
      <c r="BK482" s="103">
        <f>ROUND(L482*K482,2)</f>
        <v>0</v>
      </c>
      <c r="BL482" s="20" t="s">
        <v>243</v>
      </c>
      <c r="BM482" s="20" t="s">
        <v>816</v>
      </c>
    </row>
    <row r="483" spans="2:65" s="1" customFormat="1" ht="22.5" customHeight="1">
      <c r="B483" s="129"/>
      <c r="C483" s="181" t="s">
        <v>817</v>
      </c>
      <c r="D483" s="181" t="s">
        <v>244</v>
      </c>
      <c r="E483" s="182" t="s">
        <v>818</v>
      </c>
      <c r="F483" s="286" t="s">
        <v>819</v>
      </c>
      <c r="G483" s="286"/>
      <c r="H483" s="286"/>
      <c r="I483" s="286"/>
      <c r="J483" s="183" t="s">
        <v>233</v>
      </c>
      <c r="K483" s="184">
        <v>441.842</v>
      </c>
      <c r="L483" s="287">
        <v>0</v>
      </c>
      <c r="M483" s="287"/>
      <c r="N483" s="288">
        <f>ROUND(L483*K483,2)</f>
        <v>0</v>
      </c>
      <c r="O483" s="279"/>
      <c r="P483" s="279"/>
      <c r="Q483" s="279"/>
      <c r="R483" s="132"/>
      <c r="T483" s="162" t="s">
        <v>5</v>
      </c>
      <c r="U483" s="46" t="s">
        <v>47</v>
      </c>
      <c r="V483" s="38"/>
      <c r="W483" s="163">
        <f>V483*K483</f>
        <v>0</v>
      </c>
      <c r="X483" s="163">
        <v>0.00388</v>
      </c>
      <c r="Y483" s="163">
        <f>X483*K483</f>
        <v>1.71434696</v>
      </c>
      <c r="Z483" s="163">
        <v>0</v>
      </c>
      <c r="AA483" s="164">
        <f>Z483*K483</f>
        <v>0</v>
      </c>
      <c r="AR483" s="20" t="s">
        <v>342</v>
      </c>
      <c r="AT483" s="20" t="s">
        <v>244</v>
      </c>
      <c r="AU483" s="20" t="s">
        <v>102</v>
      </c>
      <c r="AY483" s="20" t="s">
        <v>161</v>
      </c>
      <c r="BE483" s="103">
        <f>IF(U483="základní",N483,0)</f>
        <v>0</v>
      </c>
      <c r="BF483" s="103">
        <f>IF(U483="snížená",N483,0)</f>
        <v>0</v>
      </c>
      <c r="BG483" s="103">
        <f>IF(U483="zákl. přenesená",N483,0)</f>
        <v>0</v>
      </c>
      <c r="BH483" s="103">
        <f>IF(U483="sníž. přenesená",N483,0)</f>
        <v>0</v>
      </c>
      <c r="BI483" s="103">
        <f>IF(U483="nulová",N483,0)</f>
        <v>0</v>
      </c>
      <c r="BJ483" s="20" t="s">
        <v>24</v>
      </c>
      <c r="BK483" s="103">
        <f>ROUND(L483*K483,2)</f>
        <v>0</v>
      </c>
      <c r="BL483" s="20" t="s">
        <v>243</v>
      </c>
      <c r="BM483" s="20" t="s">
        <v>820</v>
      </c>
    </row>
    <row r="484" spans="2:65" s="1" customFormat="1" ht="22.5" customHeight="1">
      <c r="B484" s="129"/>
      <c r="C484" s="181" t="s">
        <v>821</v>
      </c>
      <c r="D484" s="181" t="s">
        <v>244</v>
      </c>
      <c r="E484" s="182" t="s">
        <v>822</v>
      </c>
      <c r="F484" s="286" t="s">
        <v>823</v>
      </c>
      <c r="G484" s="286"/>
      <c r="H484" s="286"/>
      <c r="I484" s="286"/>
      <c r="J484" s="183" t="s">
        <v>233</v>
      </c>
      <c r="K484" s="184">
        <v>101.514</v>
      </c>
      <c r="L484" s="287">
        <v>0</v>
      </c>
      <c r="M484" s="287"/>
      <c r="N484" s="288">
        <f>ROUND(L484*K484,2)</f>
        <v>0</v>
      </c>
      <c r="O484" s="279"/>
      <c r="P484" s="279"/>
      <c r="Q484" s="279"/>
      <c r="R484" s="132"/>
      <c r="T484" s="162" t="s">
        <v>5</v>
      </c>
      <c r="U484" s="46" t="s">
        <v>47</v>
      </c>
      <c r="V484" s="38"/>
      <c r="W484" s="163">
        <f>V484*K484</f>
        <v>0</v>
      </c>
      <c r="X484" s="163">
        <v>0.00388</v>
      </c>
      <c r="Y484" s="163">
        <f>X484*K484</f>
        <v>0.39387432</v>
      </c>
      <c r="Z484" s="163">
        <v>0</v>
      </c>
      <c r="AA484" s="164">
        <f>Z484*K484</f>
        <v>0</v>
      </c>
      <c r="AR484" s="20" t="s">
        <v>342</v>
      </c>
      <c r="AT484" s="20" t="s">
        <v>244</v>
      </c>
      <c r="AU484" s="20" t="s">
        <v>102</v>
      </c>
      <c r="AY484" s="20" t="s">
        <v>161</v>
      </c>
      <c r="BE484" s="103">
        <f>IF(U484="základní",N484,0)</f>
        <v>0</v>
      </c>
      <c r="BF484" s="103">
        <f>IF(U484="snížená",N484,0)</f>
        <v>0</v>
      </c>
      <c r="BG484" s="103">
        <f>IF(U484="zákl. přenesená",N484,0)</f>
        <v>0</v>
      </c>
      <c r="BH484" s="103">
        <f>IF(U484="sníž. přenesená",N484,0)</f>
        <v>0</v>
      </c>
      <c r="BI484" s="103">
        <f>IF(U484="nulová",N484,0)</f>
        <v>0</v>
      </c>
      <c r="BJ484" s="20" t="s">
        <v>24</v>
      </c>
      <c r="BK484" s="103">
        <f>ROUND(L484*K484,2)</f>
        <v>0</v>
      </c>
      <c r="BL484" s="20" t="s">
        <v>243</v>
      </c>
      <c r="BM484" s="20" t="s">
        <v>824</v>
      </c>
    </row>
    <row r="485" spans="2:65" s="1" customFormat="1" ht="31.5" customHeight="1">
      <c r="B485" s="129"/>
      <c r="C485" s="158" t="s">
        <v>825</v>
      </c>
      <c r="D485" s="158" t="s">
        <v>162</v>
      </c>
      <c r="E485" s="159" t="s">
        <v>826</v>
      </c>
      <c r="F485" s="277" t="s">
        <v>827</v>
      </c>
      <c r="G485" s="277"/>
      <c r="H485" s="277"/>
      <c r="I485" s="277"/>
      <c r="J485" s="160" t="s">
        <v>233</v>
      </c>
      <c r="K485" s="161">
        <v>88.273</v>
      </c>
      <c r="L485" s="278">
        <v>0</v>
      </c>
      <c r="M485" s="278"/>
      <c r="N485" s="279">
        <f>ROUND(L485*K485,2)</f>
        <v>0</v>
      </c>
      <c r="O485" s="279"/>
      <c r="P485" s="279"/>
      <c r="Q485" s="279"/>
      <c r="R485" s="132"/>
      <c r="T485" s="162" t="s">
        <v>5</v>
      </c>
      <c r="U485" s="46" t="s">
        <v>47</v>
      </c>
      <c r="V485" s="38"/>
      <c r="W485" s="163">
        <f>V485*K485</f>
        <v>0</v>
      </c>
      <c r="X485" s="163">
        <v>0.00036</v>
      </c>
      <c r="Y485" s="163">
        <f>X485*K485</f>
        <v>0.03177828</v>
      </c>
      <c r="Z485" s="163">
        <v>0</v>
      </c>
      <c r="AA485" s="164">
        <f>Z485*K485</f>
        <v>0</v>
      </c>
      <c r="AR485" s="20" t="s">
        <v>243</v>
      </c>
      <c r="AT485" s="20" t="s">
        <v>162</v>
      </c>
      <c r="AU485" s="20" t="s">
        <v>102</v>
      </c>
      <c r="AY485" s="20" t="s">
        <v>161</v>
      </c>
      <c r="BE485" s="103">
        <f>IF(U485="základní",N485,0)</f>
        <v>0</v>
      </c>
      <c r="BF485" s="103">
        <f>IF(U485="snížená",N485,0)</f>
        <v>0</v>
      </c>
      <c r="BG485" s="103">
        <f>IF(U485="zákl. přenesená",N485,0)</f>
        <v>0</v>
      </c>
      <c r="BH485" s="103">
        <f>IF(U485="sníž. přenesená",N485,0)</f>
        <v>0</v>
      </c>
      <c r="BI485" s="103">
        <f>IF(U485="nulová",N485,0)</f>
        <v>0</v>
      </c>
      <c r="BJ485" s="20" t="s">
        <v>24</v>
      </c>
      <c r="BK485" s="103">
        <f>ROUND(L485*K485,2)</f>
        <v>0</v>
      </c>
      <c r="BL485" s="20" t="s">
        <v>243</v>
      </c>
      <c r="BM485" s="20" t="s">
        <v>828</v>
      </c>
    </row>
    <row r="486" spans="2:65" s="1" customFormat="1" ht="44.25" customHeight="1">
      <c r="B486" s="129"/>
      <c r="C486" s="158" t="s">
        <v>829</v>
      </c>
      <c r="D486" s="158" t="s">
        <v>162</v>
      </c>
      <c r="E486" s="159" t="s">
        <v>830</v>
      </c>
      <c r="F486" s="277" t="s">
        <v>831</v>
      </c>
      <c r="G486" s="277"/>
      <c r="H486" s="277"/>
      <c r="I486" s="277"/>
      <c r="J486" s="160" t="s">
        <v>233</v>
      </c>
      <c r="K486" s="161">
        <v>409.917</v>
      </c>
      <c r="L486" s="278">
        <v>0</v>
      </c>
      <c r="M486" s="278"/>
      <c r="N486" s="279">
        <f>ROUND(L486*K486,2)</f>
        <v>0</v>
      </c>
      <c r="O486" s="279"/>
      <c r="P486" s="279"/>
      <c r="Q486" s="279"/>
      <c r="R486" s="132"/>
      <c r="T486" s="162" t="s">
        <v>5</v>
      </c>
      <c r="U486" s="46" t="s">
        <v>47</v>
      </c>
      <c r="V486" s="38"/>
      <c r="W486" s="163">
        <f>V486*K486</f>
        <v>0</v>
      </c>
      <c r="X486" s="163">
        <v>0</v>
      </c>
      <c r="Y486" s="163">
        <f>X486*K486</f>
        <v>0</v>
      </c>
      <c r="Z486" s="163">
        <v>0</v>
      </c>
      <c r="AA486" s="164">
        <f>Z486*K486</f>
        <v>0</v>
      </c>
      <c r="AR486" s="20" t="s">
        <v>243</v>
      </c>
      <c r="AT486" s="20" t="s">
        <v>162</v>
      </c>
      <c r="AU486" s="20" t="s">
        <v>102</v>
      </c>
      <c r="AY486" s="20" t="s">
        <v>161</v>
      </c>
      <c r="BE486" s="103">
        <f>IF(U486="základní",N486,0)</f>
        <v>0</v>
      </c>
      <c r="BF486" s="103">
        <f>IF(U486="snížená",N486,0)</f>
        <v>0</v>
      </c>
      <c r="BG486" s="103">
        <f>IF(U486="zákl. přenesená",N486,0)</f>
        <v>0</v>
      </c>
      <c r="BH486" s="103">
        <f>IF(U486="sníž. přenesená",N486,0)</f>
        <v>0</v>
      </c>
      <c r="BI486" s="103">
        <f>IF(U486="nulová",N486,0)</f>
        <v>0</v>
      </c>
      <c r="BJ486" s="20" t="s">
        <v>24</v>
      </c>
      <c r="BK486" s="103">
        <f>ROUND(L486*K486,2)</f>
        <v>0</v>
      </c>
      <c r="BL486" s="20" t="s">
        <v>243</v>
      </c>
      <c r="BM486" s="20" t="s">
        <v>832</v>
      </c>
    </row>
    <row r="487" spans="2:51" s="10" customFormat="1" ht="22.5" customHeight="1">
      <c r="B487" s="165"/>
      <c r="C487" s="166"/>
      <c r="D487" s="166"/>
      <c r="E487" s="167" t="s">
        <v>5</v>
      </c>
      <c r="F487" s="280" t="s">
        <v>833</v>
      </c>
      <c r="G487" s="281"/>
      <c r="H487" s="281"/>
      <c r="I487" s="281"/>
      <c r="J487" s="166"/>
      <c r="K487" s="168">
        <v>77.7</v>
      </c>
      <c r="L487" s="166"/>
      <c r="M487" s="166"/>
      <c r="N487" s="166"/>
      <c r="O487" s="166"/>
      <c r="P487" s="166"/>
      <c r="Q487" s="166"/>
      <c r="R487" s="169"/>
      <c r="T487" s="170"/>
      <c r="U487" s="166"/>
      <c r="V487" s="166"/>
      <c r="W487" s="166"/>
      <c r="X487" s="166"/>
      <c r="Y487" s="166"/>
      <c r="Z487" s="166"/>
      <c r="AA487" s="171"/>
      <c r="AT487" s="172" t="s">
        <v>169</v>
      </c>
      <c r="AU487" s="172" t="s">
        <v>102</v>
      </c>
      <c r="AV487" s="10" t="s">
        <v>102</v>
      </c>
      <c r="AW487" s="10" t="s">
        <v>39</v>
      </c>
      <c r="AX487" s="10" t="s">
        <v>82</v>
      </c>
      <c r="AY487" s="172" t="s">
        <v>161</v>
      </c>
    </row>
    <row r="488" spans="2:51" s="12" customFormat="1" ht="22.5" customHeight="1">
      <c r="B488" s="185"/>
      <c r="C488" s="186"/>
      <c r="D488" s="186"/>
      <c r="E488" s="187" t="s">
        <v>5</v>
      </c>
      <c r="F488" s="289" t="s">
        <v>301</v>
      </c>
      <c r="G488" s="290"/>
      <c r="H488" s="290"/>
      <c r="I488" s="290"/>
      <c r="J488" s="186"/>
      <c r="K488" s="188">
        <v>77.7</v>
      </c>
      <c r="L488" s="186"/>
      <c r="M488" s="186"/>
      <c r="N488" s="186"/>
      <c r="O488" s="186"/>
      <c r="P488" s="186"/>
      <c r="Q488" s="186"/>
      <c r="R488" s="189"/>
      <c r="T488" s="190"/>
      <c r="U488" s="186"/>
      <c r="V488" s="186"/>
      <c r="W488" s="186"/>
      <c r="X488" s="186"/>
      <c r="Y488" s="186"/>
      <c r="Z488" s="186"/>
      <c r="AA488" s="191"/>
      <c r="AT488" s="192" t="s">
        <v>169</v>
      </c>
      <c r="AU488" s="192" t="s">
        <v>102</v>
      </c>
      <c r="AV488" s="12" t="s">
        <v>175</v>
      </c>
      <c r="AW488" s="12" t="s">
        <v>39</v>
      </c>
      <c r="AX488" s="12" t="s">
        <v>82</v>
      </c>
      <c r="AY488" s="192" t="s">
        <v>161</v>
      </c>
    </row>
    <row r="489" spans="2:51" s="10" customFormat="1" ht="31.5" customHeight="1">
      <c r="B489" s="165"/>
      <c r="C489" s="166"/>
      <c r="D489" s="166"/>
      <c r="E489" s="167" t="s">
        <v>5</v>
      </c>
      <c r="F489" s="282" t="s">
        <v>834</v>
      </c>
      <c r="G489" s="283"/>
      <c r="H489" s="283"/>
      <c r="I489" s="283"/>
      <c r="J489" s="166"/>
      <c r="K489" s="168">
        <v>341.667</v>
      </c>
      <c r="L489" s="166"/>
      <c r="M489" s="166"/>
      <c r="N489" s="166"/>
      <c r="O489" s="166"/>
      <c r="P489" s="166"/>
      <c r="Q489" s="166"/>
      <c r="R489" s="169"/>
      <c r="T489" s="170"/>
      <c r="U489" s="166"/>
      <c r="V489" s="166"/>
      <c r="W489" s="166"/>
      <c r="X489" s="166"/>
      <c r="Y489" s="166"/>
      <c r="Z489" s="166"/>
      <c r="AA489" s="171"/>
      <c r="AT489" s="172" t="s">
        <v>169</v>
      </c>
      <c r="AU489" s="172" t="s">
        <v>102</v>
      </c>
      <c r="AV489" s="10" t="s">
        <v>102</v>
      </c>
      <c r="AW489" s="10" t="s">
        <v>39</v>
      </c>
      <c r="AX489" s="10" t="s">
        <v>82</v>
      </c>
      <c r="AY489" s="172" t="s">
        <v>161</v>
      </c>
    </row>
    <row r="490" spans="2:51" s="10" customFormat="1" ht="22.5" customHeight="1">
      <c r="B490" s="165"/>
      <c r="C490" s="166"/>
      <c r="D490" s="166"/>
      <c r="E490" s="167" t="s">
        <v>5</v>
      </c>
      <c r="F490" s="282" t="s">
        <v>835</v>
      </c>
      <c r="G490" s="283"/>
      <c r="H490" s="283"/>
      <c r="I490" s="283"/>
      <c r="J490" s="166"/>
      <c r="K490" s="168">
        <v>-9.45</v>
      </c>
      <c r="L490" s="166"/>
      <c r="M490" s="166"/>
      <c r="N490" s="166"/>
      <c r="O490" s="166"/>
      <c r="P490" s="166"/>
      <c r="Q490" s="166"/>
      <c r="R490" s="169"/>
      <c r="T490" s="170"/>
      <c r="U490" s="166"/>
      <c r="V490" s="166"/>
      <c r="W490" s="166"/>
      <c r="X490" s="166"/>
      <c r="Y490" s="166"/>
      <c r="Z490" s="166"/>
      <c r="AA490" s="171"/>
      <c r="AT490" s="172" t="s">
        <v>169</v>
      </c>
      <c r="AU490" s="172" t="s">
        <v>102</v>
      </c>
      <c r="AV490" s="10" t="s">
        <v>102</v>
      </c>
      <c r="AW490" s="10" t="s">
        <v>39</v>
      </c>
      <c r="AX490" s="10" t="s">
        <v>82</v>
      </c>
      <c r="AY490" s="172" t="s">
        <v>161</v>
      </c>
    </row>
    <row r="491" spans="2:51" s="12" customFormat="1" ht="22.5" customHeight="1">
      <c r="B491" s="185"/>
      <c r="C491" s="186"/>
      <c r="D491" s="186"/>
      <c r="E491" s="187" t="s">
        <v>5</v>
      </c>
      <c r="F491" s="289" t="s">
        <v>301</v>
      </c>
      <c r="G491" s="290"/>
      <c r="H491" s="290"/>
      <c r="I491" s="290"/>
      <c r="J491" s="186"/>
      <c r="K491" s="188">
        <v>332.217</v>
      </c>
      <c r="L491" s="186"/>
      <c r="M491" s="186"/>
      <c r="N491" s="186"/>
      <c r="O491" s="186"/>
      <c r="P491" s="186"/>
      <c r="Q491" s="186"/>
      <c r="R491" s="189"/>
      <c r="T491" s="190"/>
      <c r="U491" s="186"/>
      <c r="V491" s="186"/>
      <c r="W491" s="186"/>
      <c r="X491" s="186"/>
      <c r="Y491" s="186"/>
      <c r="Z491" s="186"/>
      <c r="AA491" s="191"/>
      <c r="AT491" s="192" t="s">
        <v>169</v>
      </c>
      <c r="AU491" s="192" t="s">
        <v>102</v>
      </c>
      <c r="AV491" s="12" t="s">
        <v>175</v>
      </c>
      <c r="AW491" s="12" t="s">
        <v>39</v>
      </c>
      <c r="AX491" s="12" t="s">
        <v>82</v>
      </c>
      <c r="AY491" s="192" t="s">
        <v>161</v>
      </c>
    </row>
    <row r="492" spans="2:51" s="11" customFormat="1" ht="22.5" customHeight="1">
      <c r="B492" s="173"/>
      <c r="C492" s="174"/>
      <c r="D492" s="174"/>
      <c r="E492" s="175" t="s">
        <v>5</v>
      </c>
      <c r="F492" s="284" t="s">
        <v>171</v>
      </c>
      <c r="G492" s="285"/>
      <c r="H492" s="285"/>
      <c r="I492" s="285"/>
      <c r="J492" s="174"/>
      <c r="K492" s="176">
        <v>409.917</v>
      </c>
      <c r="L492" s="174"/>
      <c r="M492" s="174"/>
      <c r="N492" s="174"/>
      <c r="O492" s="174"/>
      <c r="P492" s="174"/>
      <c r="Q492" s="174"/>
      <c r="R492" s="177"/>
      <c r="T492" s="178"/>
      <c r="U492" s="174"/>
      <c r="V492" s="174"/>
      <c r="W492" s="174"/>
      <c r="X492" s="174"/>
      <c r="Y492" s="174"/>
      <c r="Z492" s="174"/>
      <c r="AA492" s="179"/>
      <c r="AT492" s="180" t="s">
        <v>169</v>
      </c>
      <c r="AU492" s="180" t="s">
        <v>102</v>
      </c>
      <c r="AV492" s="11" t="s">
        <v>166</v>
      </c>
      <c r="AW492" s="11" t="s">
        <v>39</v>
      </c>
      <c r="AX492" s="11" t="s">
        <v>24</v>
      </c>
      <c r="AY492" s="180" t="s">
        <v>161</v>
      </c>
    </row>
    <row r="493" spans="2:65" s="1" customFormat="1" ht="44.25" customHeight="1">
      <c r="B493" s="129"/>
      <c r="C493" s="158" t="s">
        <v>836</v>
      </c>
      <c r="D493" s="158" t="s">
        <v>162</v>
      </c>
      <c r="E493" s="159" t="s">
        <v>837</v>
      </c>
      <c r="F493" s="277" t="s">
        <v>838</v>
      </c>
      <c r="G493" s="277"/>
      <c r="H493" s="277"/>
      <c r="I493" s="277"/>
      <c r="J493" s="160" t="s">
        <v>233</v>
      </c>
      <c r="K493" s="161">
        <v>96.113</v>
      </c>
      <c r="L493" s="278">
        <v>0</v>
      </c>
      <c r="M493" s="278"/>
      <c r="N493" s="279">
        <f>ROUND(L493*K493,2)</f>
        <v>0</v>
      </c>
      <c r="O493" s="279"/>
      <c r="P493" s="279"/>
      <c r="Q493" s="279"/>
      <c r="R493" s="132"/>
      <c r="T493" s="162" t="s">
        <v>5</v>
      </c>
      <c r="U493" s="46" t="s">
        <v>47</v>
      </c>
      <c r="V493" s="38"/>
      <c r="W493" s="163">
        <f>V493*K493</f>
        <v>0</v>
      </c>
      <c r="X493" s="163">
        <v>0</v>
      </c>
      <c r="Y493" s="163">
        <f>X493*K493</f>
        <v>0</v>
      </c>
      <c r="Z493" s="163">
        <v>0</v>
      </c>
      <c r="AA493" s="164">
        <f>Z493*K493</f>
        <v>0</v>
      </c>
      <c r="AR493" s="20" t="s">
        <v>243</v>
      </c>
      <c r="AT493" s="20" t="s">
        <v>162</v>
      </c>
      <c r="AU493" s="20" t="s">
        <v>102</v>
      </c>
      <c r="AY493" s="20" t="s">
        <v>161</v>
      </c>
      <c r="BE493" s="103">
        <f>IF(U493="základní",N493,0)</f>
        <v>0</v>
      </c>
      <c r="BF493" s="103">
        <f>IF(U493="snížená",N493,0)</f>
        <v>0</v>
      </c>
      <c r="BG493" s="103">
        <f>IF(U493="zákl. přenesená",N493,0)</f>
        <v>0</v>
      </c>
      <c r="BH493" s="103">
        <f>IF(U493="sníž. přenesená",N493,0)</f>
        <v>0</v>
      </c>
      <c r="BI493" s="103">
        <f>IF(U493="nulová",N493,0)</f>
        <v>0</v>
      </c>
      <c r="BJ493" s="20" t="s">
        <v>24</v>
      </c>
      <c r="BK493" s="103">
        <f>ROUND(L493*K493,2)</f>
        <v>0</v>
      </c>
      <c r="BL493" s="20" t="s">
        <v>243</v>
      </c>
      <c r="BM493" s="20" t="s">
        <v>839</v>
      </c>
    </row>
    <row r="494" spans="2:51" s="10" customFormat="1" ht="22.5" customHeight="1">
      <c r="B494" s="165"/>
      <c r="C494" s="166"/>
      <c r="D494" s="166"/>
      <c r="E494" s="167" t="s">
        <v>5</v>
      </c>
      <c r="F494" s="280" t="s">
        <v>840</v>
      </c>
      <c r="G494" s="281"/>
      <c r="H494" s="281"/>
      <c r="I494" s="281"/>
      <c r="J494" s="166"/>
      <c r="K494" s="168">
        <v>72.05</v>
      </c>
      <c r="L494" s="166"/>
      <c r="M494" s="166"/>
      <c r="N494" s="166"/>
      <c r="O494" s="166"/>
      <c r="P494" s="166"/>
      <c r="Q494" s="166"/>
      <c r="R494" s="169"/>
      <c r="T494" s="170"/>
      <c r="U494" s="166"/>
      <c r="V494" s="166"/>
      <c r="W494" s="166"/>
      <c r="X494" s="166"/>
      <c r="Y494" s="166"/>
      <c r="Z494" s="166"/>
      <c r="AA494" s="171"/>
      <c r="AT494" s="172" t="s">
        <v>169</v>
      </c>
      <c r="AU494" s="172" t="s">
        <v>102</v>
      </c>
      <c r="AV494" s="10" t="s">
        <v>102</v>
      </c>
      <c r="AW494" s="10" t="s">
        <v>39</v>
      </c>
      <c r="AX494" s="10" t="s">
        <v>82</v>
      </c>
      <c r="AY494" s="172" t="s">
        <v>161</v>
      </c>
    </row>
    <row r="495" spans="2:51" s="10" customFormat="1" ht="22.5" customHeight="1">
      <c r="B495" s="165"/>
      <c r="C495" s="166"/>
      <c r="D495" s="166"/>
      <c r="E495" s="167" t="s">
        <v>5</v>
      </c>
      <c r="F495" s="282" t="s">
        <v>841</v>
      </c>
      <c r="G495" s="283"/>
      <c r="H495" s="283"/>
      <c r="I495" s="283"/>
      <c r="J495" s="166"/>
      <c r="K495" s="168">
        <v>24.063</v>
      </c>
      <c r="L495" s="166"/>
      <c r="M495" s="166"/>
      <c r="N495" s="166"/>
      <c r="O495" s="166"/>
      <c r="P495" s="166"/>
      <c r="Q495" s="166"/>
      <c r="R495" s="169"/>
      <c r="T495" s="170"/>
      <c r="U495" s="166"/>
      <c r="V495" s="166"/>
      <c r="W495" s="166"/>
      <c r="X495" s="166"/>
      <c r="Y495" s="166"/>
      <c r="Z495" s="166"/>
      <c r="AA495" s="171"/>
      <c r="AT495" s="172" t="s">
        <v>169</v>
      </c>
      <c r="AU495" s="172" t="s">
        <v>102</v>
      </c>
      <c r="AV495" s="10" t="s">
        <v>102</v>
      </c>
      <c r="AW495" s="10" t="s">
        <v>39</v>
      </c>
      <c r="AX495" s="10" t="s">
        <v>82</v>
      </c>
      <c r="AY495" s="172" t="s">
        <v>161</v>
      </c>
    </row>
    <row r="496" spans="2:51" s="11" customFormat="1" ht="22.5" customHeight="1">
      <c r="B496" s="173"/>
      <c r="C496" s="174"/>
      <c r="D496" s="174"/>
      <c r="E496" s="175" t="s">
        <v>5</v>
      </c>
      <c r="F496" s="284" t="s">
        <v>171</v>
      </c>
      <c r="G496" s="285"/>
      <c r="H496" s="285"/>
      <c r="I496" s="285"/>
      <c r="J496" s="174"/>
      <c r="K496" s="176">
        <v>96.113</v>
      </c>
      <c r="L496" s="174"/>
      <c r="M496" s="174"/>
      <c r="N496" s="174"/>
      <c r="O496" s="174"/>
      <c r="P496" s="174"/>
      <c r="Q496" s="174"/>
      <c r="R496" s="177"/>
      <c r="T496" s="178"/>
      <c r="U496" s="174"/>
      <c r="V496" s="174"/>
      <c r="W496" s="174"/>
      <c r="X496" s="174"/>
      <c r="Y496" s="174"/>
      <c r="Z496" s="174"/>
      <c r="AA496" s="179"/>
      <c r="AT496" s="180" t="s">
        <v>169</v>
      </c>
      <c r="AU496" s="180" t="s">
        <v>102</v>
      </c>
      <c r="AV496" s="11" t="s">
        <v>166</v>
      </c>
      <c r="AW496" s="11" t="s">
        <v>39</v>
      </c>
      <c r="AX496" s="11" t="s">
        <v>24</v>
      </c>
      <c r="AY496" s="180" t="s">
        <v>161</v>
      </c>
    </row>
    <row r="497" spans="2:65" s="1" customFormat="1" ht="57" customHeight="1">
      <c r="B497" s="129"/>
      <c r="C497" s="158" t="s">
        <v>842</v>
      </c>
      <c r="D497" s="158" t="s">
        <v>162</v>
      </c>
      <c r="E497" s="159" t="s">
        <v>843</v>
      </c>
      <c r="F497" s="277" t="s">
        <v>844</v>
      </c>
      <c r="G497" s="277"/>
      <c r="H497" s="277"/>
      <c r="I497" s="277"/>
      <c r="J497" s="160" t="s">
        <v>233</v>
      </c>
      <c r="K497" s="161">
        <v>38.433</v>
      </c>
      <c r="L497" s="278">
        <v>0</v>
      </c>
      <c r="M497" s="278"/>
      <c r="N497" s="279">
        <f>ROUND(L497*K497,2)</f>
        <v>0</v>
      </c>
      <c r="O497" s="279"/>
      <c r="P497" s="279"/>
      <c r="Q497" s="279"/>
      <c r="R497" s="132"/>
      <c r="T497" s="162" t="s">
        <v>5</v>
      </c>
      <c r="U497" s="46" t="s">
        <v>47</v>
      </c>
      <c r="V497" s="38"/>
      <c r="W497" s="163">
        <f>V497*K497</f>
        <v>0</v>
      </c>
      <c r="X497" s="163">
        <v>0.9</v>
      </c>
      <c r="Y497" s="163">
        <f>X497*K497</f>
        <v>34.5897</v>
      </c>
      <c r="Z497" s="163">
        <v>0</v>
      </c>
      <c r="AA497" s="164">
        <f>Z497*K497</f>
        <v>0</v>
      </c>
      <c r="AR497" s="20" t="s">
        <v>243</v>
      </c>
      <c r="AT497" s="20" t="s">
        <v>162</v>
      </c>
      <c r="AU497" s="20" t="s">
        <v>102</v>
      </c>
      <c r="AY497" s="20" t="s">
        <v>161</v>
      </c>
      <c r="BE497" s="103">
        <f>IF(U497="základní",N497,0)</f>
        <v>0</v>
      </c>
      <c r="BF497" s="103">
        <f>IF(U497="snížená",N497,0)</f>
        <v>0</v>
      </c>
      <c r="BG497" s="103">
        <f>IF(U497="zákl. přenesená",N497,0)</f>
        <v>0</v>
      </c>
      <c r="BH497" s="103">
        <f>IF(U497="sníž. přenesená",N497,0)</f>
        <v>0</v>
      </c>
      <c r="BI497" s="103">
        <f>IF(U497="nulová",N497,0)</f>
        <v>0</v>
      </c>
      <c r="BJ497" s="20" t="s">
        <v>24</v>
      </c>
      <c r="BK497" s="103">
        <f>ROUND(L497*K497,2)</f>
        <v>0</v>
      </c>
      <c r="BL497" s="20" t="s">
        <v>243</v>
      </c>
      <c r="BM497" s="20" t="s">
        <v>845</v>
      </c>
    </row>
    <row r="498" spans="2:51" s="10" customFormat="1" ht="22.5" customHeight="1">
      <c r="B498" s="165"/>
      <c r="C498" s="166"/>
      <c r="D498" s="166"/>
      <c r="E498" s="167" t="s">
        <v>5</v>
      </c>
      <c r="F498" s="280" t="s">
        <v>846</v>
      </c>
      <c r="G498" s="281"/>
      <c r="H498" s="281"/>
      <c r="I498" s="281"/>
      <c r="J498" s="166"/>
      <c r="K498" s="168">
        <v>25.37</v>
      </c>
      <c r="L498" s="166"/>
      <c r="M498" s="166"/>
      <c r="N498" s="166"/>
      <c r="O498" s="166"/>
      <c r="P498" s="166"/>
      <c r="Q498" s="166"/>
      <c r="R498" s="169"/>
      <c r="T498" s="170"/>
      <c r="U498" s="166"/>
      <c r="V498" s="166"/>
      <c r="W498" s="166"/>
      <c r="X498" s="166"/>
      <c r="Y498" s="166"/>
      <c r="Z498" s="166"/>
      <c r="AA498" s="171"/>
      <c r="AT498" s="172" t="s">
        <v>169</v>
      </c>
      <c r="AU498" s="172" t="s">
        <v>102</v>
      </c>
      <c r="AV498" s="10" t="s">
        <v>102</v>
      </c>
      <c r="AW498" s="10" t="s">
        <v>39</v>
      </c>
      <c r="AX498" s="10" t="s">
        <v>82</v>
      </c>
      <c r="AY498" s="172" t="s">
        <v>161</v>
      </c>
    </row>
    <row r="499" spans="2:51" s="10" customFormat="1" ht="22.5" customHeight="1">
      <c r="B499" s="165"/>
      <c r="C499" s="166"/>
      <c r="D499" s="166"/>
      <c r="E499" s="167" t="s">
        <v>5</v>
      </c>
      <c r="F499" s="282" t="s">
        <v>847</v>
      </c>
      <c r="G499" s="283"/>
      <c r="H499" s="283"/>
      <c r="I499" s="283"/>
      <c r="J499" s="166"/>
      <c r="K499" s="168">
        <v>13.063</v>
      </c>
      <c r="L499" s="166"/>
      <c r="M499" s="166"/>
      <c r="N499" s="166"/>
      <c r="O499" s="166"/>
      <c r="P499" s="166"/>
      <c r="Q499" s="166"/>
      <c r="R499" s="169"/>
      <c r="T499" s="170"/>
      <c r="U499" s="166"/>
      <c r="V499" s="166"/>
      <c r="W499" s="166"/>
      <c r="X499" s="166"/>
      <c r="Y499" s="166"/>
      <c r="Z499" s="166"/>
      <c r="AA499" s="171"/>
      <c r="AT499" s="172" t="s">
        <v>169</v>
      </c>
      <c r="AU499" s="172" t="s">
        <v>102</v>
      </c>
      <c r="AV499" s="10" t="s">
        <v>102</v>
      </c>
      <c r="AW499" s="10" t="s">
        <v>39</v>
      </c>
      <c r="AX499" s="10" t="s">
        <v>82</v>
      </c>
      <c r="AY499" s="172" t="s">
        <v>161</v>
      </c>
    </row>
    <row r="500" spans="2:51" s="11" customFormat="1" ht="22.5" customHeight="1">
      <c r="B500" s="173"/>
      <c r="C500" s="174"/>
      <c r="D500" s="174"/>
      <c r="E500" s="175" t="s">
        <v>5</v>
      </c>
      <c r="F500" s="284" t="s">
        <v>171</v>
      </c>
      <c r="G500" s="285"/>
      <c r="H500" s="285"/>
      <c r="I500" s="285"/>
      <c r="J500" s="174"/>
      <c r="K500" s="176">
        <v>38.433</v>
      </c>
      <c r="L500" s="174"/>
      <c r="M500" s="174"/>
      <c r="N500" s="174"/>
      <c r="O500" s="174"/>
      <c r="P500" s="174"/>
      <c r="Q500" s="174"/>
      <c r="R500" s="177"/>
      <c r="T500" s="178"/>
      <c r="U500" s="174"/>
      <c r="V500" s="174"/>
      <c r="W500" s="174"/>
      <c r="X500" s="174"/>
      <c r="Y500" s="174"/>
      <c r="Z500" s="174"/>
      <c r="AA500" s="179"/>
      <c r="AT500" s="180" t="s">
        <v>169</v>
      </c>
      <c r="AU500" s="180" t="s">
        <v>102</v>
      </c>
      <c r="AV500" s="11" t="s">
        <v>166</v>
      </c>
      <c r="AW500" s="11" t="s">
        <v>39</v>
      </c>
      <c r="AX500" s="11" t="s">
        <v>24</v>
      </c>
      <c r="AY500" s="180" t="s">
        <v>161</v>
      </c>
    </row>
    <row r="501" spans="2:65" s="1" customFormat="1" ht="22.5" customHeight="1">
      <c r="B501" s="129"/>
      <c r="C501" s="158" t="s">
        <v>848</v>
      </c>
      <c r="D501" s="158" t="s">
        <v>162</v>
      </c>
      <c r="E501" s="159" t="s">
        <v>849</v>
      </c>
      <c r="F501" s="277" t="s">
        <v>850</v>
      </c>
      <c r="G501" s="277"/>
      <c r="H501" s="277"/>
      <c r="I501" s="277"/>
      <c r="J501" s="160" t="s">
        <v>233</v>
      </c>
      <c r="K501" s="161">
        <v>7.139</v>
      </c>
      <c r="L501" s="278">
        <v>0</v>
      </c>
      <c r="M501" s="278"/>
      <c r="N501" s="279">
        <f>ROUND(L501*K501,2)</f>
        <v>0</v>
      </c>
      <c r="O501" s="279"/>
      <c r="P501" s="279"/>
      <c r="Q501" s="279"/>
      <c r="R501" s="132"/>
      <c r="T501" s="162" t="s">
        <v>5</v>
      </c>
      <c r="U501" s="46" t="s">
        <v>47</v>
      </c>
      <c r="V501" s="38"/>
      <c r="W501" s="163">
        <f>V501*K501</f>
        <v>0</v>
      </c>
      <c r="X501" s="163">
        <v>0.9</v>
      </c>
      <c r="Y501" s="163">
        <f>X501*K501</f>
        <v>6.4251000000000005</v>
      </c>
      <c r="Z501" s="163">
        <v>0</v>
      </c>
      <c r="AA501" s="164">
        <f>Z501*K501</f>
        <v>0</v>
      </c>
      <c r="AR501" s="20" t="s">
        <v>243</v>
      </c>
      <c r="AT501" s="20" t="s">
        <v>162</v>
      </c>
      <c r="AU501" s="20" t="s">
        <v>102</v>
      </c>
      <c r="AY501" s="20" t="s">
        <v>161</v>
      </c>
      <c r="BE501" s="103">
        <f>IF(U501="základní",N501,0)</f>
        <v>0</v>
      </c>
      <c r="BF501" s="103">
        <f>IF(U501="snížená",N501,0)</f>
        <v>0</v>
      </c>
      <c r="BG501" s="103">
        <f>IF(U501="zákl. přenesená",N501,0)</f>
        <v>0</v>
      </c>
      <c r="BH501" s="103">
        <f>IF(U501="sníž. přenesená",N501,0)</f>
        <v>0</v>
      </c>
      <c r="BI501" s="103">
        <f>IF(U501="nulová",N501,0)</f>
        <v>0</v>
      </c>
      <c r="BJ501" s="20" t="s">
        <v>24</v>
      </c>
      <c r="BK501" s="103">
        <f>ROUND(L501*K501,2)</f>
        <v>0</v>
      </c>
      <c r="BL501" s="20" t="s">
        <v>243</v>
      </c>
      <c r="BM501" s="20" t="s">
        <v>851</v>
      </c>
    </row>
    <row r="502" spans="2:51" s="10" customFormat="1" ht="22.5" customHeight="1">
      <c r="B502" s="165"/>
      <c r="C502" s="166"/>
      <c r="D502" s="166"/>
      <c r="E502" s="167" t="s">
        <v>5</v>
      </c>
      <c r="F502" s="280" t="s">
        <v>852</v>
      </c>
      <c r="G502" s="281"/>
      <c r="H502" s="281"/>
      <c r="I502" s="281"/>
      <c r="J502" s="166"/>
      <c r="K502" s="168">
        <v>7.139</v>
      </c>
      <c r="L502" s="166"/>
      <c r="M502" s="166"/>
      <c r="N502" s="166"/>
      <c r="O502" s="166"/>
      <c r="P502" s="166"/>
      <c r="Q502" s="166"/>
      <c r="R502" s="169"/>
      <c r="T502" s="170"/>
      <c r="U502" s="166"/>
      <c r="V502" s="166"/>
      <c r="W502" s="166"/>
      <c r="X502" s="166"/>
      <c r="Y502" s="166"/>
      <c r="Z502" s="166"/>
      <c r="AA502" s="171"/>
      <c r="AT502" s="172" t="s">
        <v>169</v>
      </c>
      <c r="AU502" s="172" t="s">
        <v>102</v>
      </c>
      <c r="AV502" s="10" t="s">
        <v>102</v>
      </c>
      <c r="AW502" s="10" t="s">
        <v>39</v>
      </c>
      <c r="AX502" s="10" t="s">
        <v>24</v>
      </c>
      <c r="AY502" s="172" t="s">
        <v>161</v>
      </c>
    </row>
    <row r="503" spans="2:65" s="1" customFormat="1" ht="31.5" customHeight="1">
      <c r="B503" s="129"/>
      <c r="C503" s="158" t="s">
        <v>853</v>
      </c>
      <c r="D503" s="158" t="s">
        <v>162</v>
      </c>
      <c r="E503" s="159" t="s">
        <v>854</v>
      </c>
      <c r="F503" s="277" t="s">
        <v>855</v>
      </c>
      <c r="G503" s="277"/>
      <c r="H503" s="277"/>
      <c r="I503" s="277"/>
      <c r="J503" s="160" t="s">
        <v>233</v>
      </c>
      <c r="K503" s="161">
        <v>85.715</v>
      </c>
      <c r="L503" s="278">
        <v>0</v>
      </c>
      <c r="M503" s="278"/>
      <c r="N503" s="279">
        <f>ROUND(L503*K503,2)</f>
        <v>0</v>
      </c>
      <c r="O503" s="279"/>
      <c r="P503" s="279"/>
      <c r="Q503" s="279"/>
      <c r="R503" s="132"/>
      <c r="T503" s="162" t="s">
        <v>5</v>
      </c>
      <c r="U503" s="46" t="s">
        <v>47</v>
      </c>
      <c r="V503" s="38"/>
      <c r="W503" s="163">
        <f>V503*K503</f>
        <v>0</v>
      </c>
      <c r="X503" s="163">
        <v>1.1</v>
      </c>
      <c r="Y503" s="163">
        <f>X503*K503</f>
        <v>94.28650000000002</v>
      </c>
      <c r="Z503" s="163">
        <v>0.006</v>
      </c>
      <c r="AA503" s="164">
        <f>Z503*K503</f>
        <v>0.51429</v>
      </c>
      <c r="AR503" s="20" t="s">
        <v>243</v>
      </c>
      <c r="AT503" s="20" t="s">
        <v>162</v>
      </c>
      <c r="AU503" s="20" t="s">
        <v>102</v>
      </c>
      <c r="AY503" s="20" t="s">
        <v>161</v>
      </c>
      <c r="BE503" s="103">
        <f>IF(U503="základní",N503,0)</f>
        <v>0</v>
      </c>
      <c r="BF503" s="103">
        <f>IF(U503="snížená",N503,0)</f>
        <v>0</v>
      </c>
      <c r="BG503" s="103">
        <f>IF(U503="zákl. přenesená",N503,0)</f>
        <v>0</v>
      </c>
      <c r="BH503" s="103">
        <f>IF(U503="sníž. přenesená",N503,0)</f>
        <v>0</v>
      </c>
      <c r="BI503" s="103">
        <f>IF(U503="nulová",N503,0)</f>
        <v>0</v>
      </c>
      <c r="BJ503" s="20" t="s">
        <v>24</v>
      </c>
      <c r="BK503" s="103">
        <f>ROUND(L503*K503,2)</f>
        <v>0</v>
      </c>
      <c r="BL503" s="20" t="s">
        <v>243</v>
      </c>
      <c r="BM503" s="20" t="s">
        <v>856</v>
      </c>
    </row>
    <row r="504" spans="2:51" s="10" customFormat="1" ht="22.5" customHeight="1">
      <c r="B504" s="165"/>
      <c r="C504" s="166"/>
      <c r="D504" s="166"/>
      <c r="E504" s="167" t="s">
        <v>5</v>
      </c>
      <c r="F504" s="280" t="s">
        <v>857</v>
      </c>
      <c r="G504" s="281"/>
      <c r="H504" s="281"/>
      <c r="I504" s="281"/>
      <c r="J504" s="166"/>
      <c r="K504" s="168">
        <v>25.37</v>
      </c>
      <c r="L504" s="166"/>
      <c r="M504" s="166"/>
      <c r="N504" s="166"/>
      <c r="O504" s="166"/>
      <c r="P504" s="166"/>
      <c r="Q504" s="166"/>
      <c r="R504" s="169"/>
      <c r="T504" s="170"/>
      <c r="U504" s="166"/>
      <c r="V504" s="166"/>
      <c r="W504" s="166"/>
      <c r="X504" s="166"/>
      <c r="Y504" s="166"/>
      <c r="Z504" s="166"/>
      <c r="AA504" s="171"/>
      <c r="AT504" s="172" t="s">
        <v>169</v>
      </c>
      <c r="AU504" s="172" t="s">
        <v>102</v>
      </c>
      <c r="AV504" s="10" t="s">
        <v>102</v>
      </c>
      <c r="AW504" s="10" t="s">
        <v>39</v>
      </c>
      <c r="AX504" s="10" t="s">
        <v>82</v>
      </c>
      <c r="AY504" s="172" t="s">
        <v>161</v>
      </c>
    </row>
    <row r="505" spans="2:51" s="10" customFormat="1" ht="22.5" customHeight="1">
      <c r="B505" s="165"/>
      <c r="C505" s="166"/>
      <c r="D505" s="166"/>
      <c r="E505" s="167" t="s">
        <v>5</v>
      </c>
      <c r="F505" s="282" t="s">
        <v>858</v>
      </c>
      <c r="G505" s="283"/>
      <c r="H505" s="283"/>
      <c r="I505" s="283"/>
      <c r="J505" s="166"/>
      <c r="K505" s="168">
        <v>26.125</v>
      </c>
      <c r="L505" s="166"/>
      <c r="M505" s="166"/>
      <c r="N505" s="166"/>
      <c r="O505" s="166"/>
      <c r="P505" s="166"/>
      <c r="Q505" s="166"/>
      <c r="R505" s="169"/>
      <c r="T505" s="170"/>
      <c r="U505" s="166"/>
      <c r="V505" s="166"/>
      <c r="W505" s="166"/>
      <c r="X505" s="166"/>
      <c r="Y505" s="166"/>
      <c r="Z505" s="166"/>
      <c r="AA505" s="171"/>
      <c r="AT505" s="172" t="s">
        <v>169</v>
      </c>
      <c r="AU505" s="172" t="s">
        <v>102</v>
      </c>
      <c r="AV505" s="10" t="s">
        <v>102</v>
      </c>
      <c r="AW505" s="10" t="s">
        <v>39</v>
      </c>
      <c r="AX505" s="10" t="s">
        <v>82</v>
      </c>
      <c r="AY505" s="172" t="s">
        <v>161</v>
      </c>
    </row>
    <row r="506" spans="2:51" s="10" customFormat="1" ht="22.5" customHeight="1">
      <c r="B506" s="165"/>
      <c r="C506" s="166"/>
      <c r="D506" s="166"/>
      <c r="E506" s="167" t="s">
        <v>5</v>
      </c>
      <c r="F506" s="282" t="s">
        <v>859</v>
      </c>
      <c r="G506" s="283"/>
      <c r="H506" s="283"/>
      <c r="I506" s="283"/>
      <c r="J506" s="166"/>
      <c r="K506" s="168">
        <v>34.22</v>
      </c>
      <c r="L506" s="166"/>
      <c r="M506" s="166"/>
      <c r="N506" s="166"/>
      <c r="O506" s="166"/>
      <c r="P506" s="166"/>
      <c r="Q506" s="166"/>
      <c r="R506" s="169"/>
      <c r="T506" s="170"/>
      <c r="U506" s="166"/>
      <c r="V506" s="166"/>
      <c r="W506" s="166"/>
      <c r="X506" s="166"/>
      <c r="Y506" s="166"/>
      <c r="Z506" s="166"/>
      <c r="AA506" s="171"/>
      <c r="AT506" s="172" t="s">
        <v>169</v>
      </c>
      <c r="AU506" s="172" t="s">
        <v>102</v>
      </c>
      <c r="AV506" s="10" t="s">
        <v>102</v>
      </c>
      <c r="AW506" s="10" t="s">
        <v>39</v>
      </c>
      <c r="AX506" s="10" t="s">
        <v>82</v>
      </c>
      <c r="AY506" s="172" t="s">
        <v>161</v>
      </c>
    </row>
    <row r="507" spans="2:51" s="11" customFormat="1" ht="22.5" customHeight="1">
      <c r="B507" s="173"/>
      <c r="C507" s="174"/>
      <c r="D507" s="174"/>
      <c r="E507" s="175" t="s">
        <v>5</v>
      </c>
      <c r="F507" s="284" t="s">
        <v>171</v>
      </c>
      <c r="G507" s="285"/>
      <c r="H507" s="285"/>
      <c r="I507" s="285"/>
      <c r="J507" s="174"/>
      <c r="K507" s="176">
        <v>85.715</v>
      </c>
      <c r="L507" s="174"/>
      <c r="M507" s="174"/>
      <c r="N507" s="174"/>
      <c r="O507" s="174"/>
      <c r="P507" s="174"/>
      <c r="Q507" s="174"/>
      <c r="R507" s="177"/>
      <c r="T507" s="178"/>
      <c r="U507" s="174"/>
      <c r="V507" s="174"/>
      <c r="W507" s="174"/>
      <c r="X507" s="174"/>
      <c r="Y507" s="174"/>
      <c r="Z507" s="174"/>
      <c r="AA507" s="179"/>
      <c r="AT507" s="180" t="s">
        <v>169</v>
      </c>
      <c r="AU507" s="180" t="s">
        <v>102</v>
      </c>
      <c r="AV507" s="11" t="s">
        <v>166</v>
      </c>
      <c r="AW507" s="11" t="s">
        <v>39</v>
      </c>
      <c r="AX507" s="11" t="s">
        <v>24</v>
      </c>
      <c r="AY507" s="180" t="s">
        <v>161</v>
      </c>
    </row>
    <row r="508" spans="2:65" s="1" customFormat="1" ht="31.5" customHeight="1">
      <c r="B508" s="129"/>
      <c r="C508" s="158" t="s">
        <v>860</v>
      </c>
      <c r="D508" s="158" t="s">
        <v>162</v>
      </c>
      <c r="E508" s="159" t="s">
        <v>861</v>
      </c>
      <c r="F508" s="277" t="s">
        <v>862</v>
      </c>
      <c r="G508" s="277"/>
      <c r="H508" s="277"/>
      <c r="I508" s="277"/>
      <c r="J508" s="160" t="s">
        <v>790</v>
      </c>
      <c r="K508" s="193">
        <v>0</v>
      </c>
      <c r="L508" s="278">
        <v>0</v>
      </c>
      <c r="M508" s="278"/>
      <c r="N508" s="279">
        <f>ROUND(L508*K508,2)</f>
        <v>0</v>
      </c>
      <c r="O508" s="279"/>
      <c r="P508" s="279"/>
      <c r="Q508" s="279"/>
      <c r="R508" s="132"/>
      <c r="T508" s="162" t="s">
        <v>5</v>
      </c>
      <c r="U508" s="46" t="s">
        <v>47</v>
      </c>
      <c r="V508" s="38"/>
      <c r="W508" s="163">
        <f>V508*K508</f>
        <v>0</v>
      </c>
      <c r="X508" s="163">
        <v>0</v>
      </c>
      <c r="Y508" s="163">
        <f>X508*K508</f>
        <v>0</v>
      </c>
      <c r="Z508" s="163">
        <v>0</v>
      </c>
      <c r="AA508" s="164">
        <f>Z508*K508</f>
        <v>0</v>
      </c>
      <c r="AR508" s="20" t="s">
        <v>243</v>
      </c>
      <c r="AT508" s="20" t="s">
        <v>162</v>
      </c>
      <c r="AU508" s="20" t="s">
        <v>102</v>
      </c>
      <c r="AY508" s="20" t="s">
        <v>161</v>
      </c>
      <c r="BE508" s="103">
        <f>IF(U508="základní",N508,0)</f>
        <v>0</v>
      </c>
      <c r="BF508" s="103">
        <f>IF(U508="snížená",N508,0)</f>
        <v>0</v>
      </c>
      <c r="BG508" s="103">
        <f>IF(U508="zákl. přenesená",N508,0)</f>
        <v>0</v>
      </c>
      <c r="BH508" s="103">
        <f>IF(U508="sníž. přenesená",N508,0)</f>
        <v>0</v>
      </c>
      <c r="BI508" s="103">
        <f>IF(U508="nulová",N508,0)</f>
        <v>0</v>
      </c>
      <c r="BJ508" s="20" t="s">
        <v>24</v>
      </c>
      <c r="BK508" s="103">
        <f>ROUND(L508*K508,2)</f>
        <v>0</v>
      </c>
      <c r="BL508" s="20" t="s">
        <v>243</v>
      </c>
      <c r="BM508" s="20" t="s">
        <v>863</v>
      </c>
    </row>
    <row r="509" spans="2:63" s="9" customFormat="1" ht="29.85" customHeight="1">
      <c r="B509" s="147"/>
      <c r="C509" s="148"/>
      <c r="D509" s="157" t="s">
        <v>123</v>
      </c>
      <c r="E509" s="157"/>
      <c r="F509" s="157"/>
      <c r="G509" s="157"/>
      <c r="H509" s="157"/>
      <c r="I509" s="157"/>
      <c r="J509" s="157"/>
      <c r="K509" s="157"/>
      <c r="L509" s="157"/>
      <c r="M509" s="157"/>
      <c r="N509" s="291">
        <f>BK509</f>
        <v>0</v>
      </c>
      <c r="O509" s="292"/>
      <c r="P509" s="292"/>
      <c r="Q509" s="292"/>
      <c r="R509" s="150"/>
      <c r="T509" s="151"/>
      <c r="U509" s="148"/>
      <c r="V509" s="148"/>
      <c r="W509" s="152">
        <f>SUM(W510:W579)</f>
        <v>0</v>
      </c>
      <c r="X509" s="148"/>
      <c r="Y509" s="152">
        <f>SUM(Y510:Y579)</f>
        <v>5.56959476</v>
      </c>
      <c r="Z509" s="148"/>
      <c r="AA509" s="153">
        <f>SUM(AA510:AA579)</f>
        <v>0</v>
      </c>
      <c r="AR509" s="154" t="s">
        <v>102</v>
      </c>
      <c r="AT509" s="155" t="s">
        <v>81</v>
      </c>
      <c r="AU509" s="155" t="s">
        <v>24</v>
      </c>
      <c r="AY509" s="154" t="s">
        <v>161</v>
      </c>
      <c r="BK509" s="156">
        <f>SUM(BK510:BK579)</f>
        <v>0</v>
      </c>
    </row>
    <row r="510" spans="2:65" s="1" customFormat="1" ht="44.25" customHeight="1">
      <c r="B510" s="129"/>
      <c r="C510" s="158" t="s">
        <v>864</v>
      </c>
      <c r="D510" s="158" t="s">
        <v>162</v>
      </c>
      <c r="E510" s="159" t="s">
        <v>865</v>
      </c>
      <c r="F510" s="277" t="s">
        <v>866</v>
      </c>
      <c r="G510" s="277"/>
      <c r="H510" s="277"/>
      <c r="I510" s="277"/>
      <c r="J510" s="160" t="s">
        <v>233</v>
      </c>
      <c r="K510" s="161">
        <v>317.388</v>
      </c>
      <c r="L510" s="278">
        <v>0</v>
      </c>
      <c r="M510" s="278"/>
      <c r="N510" s="279">
        <f>ROUND(L510*K510,2)</f>
        <v>0</v>
      </c>
      <c r="O510" s="279"/>
      <c r="P510" s="279"/>
      <c r="Q510" s="279"/>
      <c r="R510" s="132"/>
      <c r="T510" s="162" t="s">
        <v>5</v>
      </c>
      <c r="U510" s="46" t="s">
        <v>47</v>
      </c>
      <c r="V510" s="38"/>
      <c r="W510" s="163">
        <f>V510*K510</f>
        <v>0</v>
      </c>
      <c r="X510" s="163">
        <v>0</v>
      </c>
      <c r="Y510" s="163">
        <f>X510*K510</f>
        <v>0</v>
      </c>
      <c r="Z510" s="163">
        <v>0</v>
      </c>
      <c r="AA510" s="164">
        <f>Z510*K510</f>
        <v>0</v>
      </c>
      <c r="AR510" s="20" t="s">
        <v>243</v>
      </c>
      <c r="AT510" s="20" t="s">
        <v>162</v>
      </c>
      <c r="AU510" s="20" t="s">
        <v>102</v>
      </c>
      <c r="AY510" s="20" t="s">
        <v>161</v>
      </c>
      <c r="BE510" s="103">
        <f>IF(U510="základní",N510,0)</f>
        <v>0</v>
      </c>
      <c r="BF510" s="103">
        <f>IF(U510="snížená",N510,0)</f>
        <v>0</v>
      </c>
      <c r="BG510" s="103">
        <f>IF(U510="zákl. přenesená",N510,0)</f>
        <v>0</v>
      </c>
      <c r="BH510" s="103">
        <f>IF(U510="sníž. přenesená",N510,0)</f>
        <v>0</v>
      </c>
      <c r="BI510" s="103">
        <f>IF(U510="nulová",N510,0)</f>
        <v>0</v>
      </c>
      <c r="BJ510" s="20" t="s">
        <v>24</v>
      </c>
      <c r="BK510" s="103">
        <f>ROUND(L510*K510,2)</f>
        <v>0</v>
      </c>
      <c r="BL510" s="20" t="s">
        <v>243</v>
      </c>
      <c r="BM510" s="20" t="s">
        <v>867</v>
      </c>
    </row>
    <row r="511" spans="2:51" s="10" customFormat="1" ht="22.5" customHeight="1">
      <c r="B511" s="165"/>
      <c r="C511" s="166"/>
      <c r="D511" s="166"/>
      <c r="E511" s="167" t="s">
        <v>5</v>
      </c>
      <c r="F511" s="280" t="s">
        <v>868</v>
      </c>
      <c r="G511" s="281"/>
      <c r="H511" s="281"/>
      <c r="I511" s="281"/>
      <c r="J511" s="166"/>
      <c r="K511" s="168">
        <v>67.93</v>
      </c>
      <c r="L511" s="166"/>
      <c r="M511" s="166"/>
      <c r="N511" s="166"/>
      <c r="O511" s="166"/>
      <c r="P511" s="166"/>
      <c r="Q511" s="166"/>
      <c r="R511" s="169"/>
      <c r="T511" s="170"/>
      <c r="U511" s="166"/>
      <c r="V511" s="166"/>
      <c r="W511" s="166"/>
      <c r="X511" s="166"/>
      <c r="Y511" s="166"/>
      <c r="Z511" s="166"/>
      <c r="AA511" s="171"/>
      <c r="AT511" s="172" t="s">
        <v>169</v>
      </c>
      <c r="AU511" s="172" t="s">
        <v>102</v>
      </c>
      <c r="AV511" s="10" t="s">
        <v>102</v>
      </c>
      <c r="AW511" s="10" t="s">
        <v>39</v>
      </c>
      <c r="AX511" s="10" t="s">
        <v>82</v>
      </c>
      <c r="AY511" s="172" t="s">
        <v>161</v>
      </c>
    </row>
    <row r="512" spans="2:51" s="12" customFormat="1" ht="22.5" customHeight="1">
      <c r="B512" s="185"/>
      <c r="C512" s="186"/>
      <c r="D512" s="186"/>
      <c r="E512" s="187" t="s">
        <v>5</v>
      </c>
      <c r="F512" s="289" t="s">
        <v>301</v>
      </c>
      <c r="G512" s="290"/>
      <c r="H512" s="290"/>
      <c r="I512" s="290"/>
      <c r="J512" s="186"/>
      <c r="K512" s="188">
        <v>67.93</v>
      </c>
      <c r="L512" s="186"/>
      <c r="M512" s="186"/>
      <c r="N512" s="186"/>
      <c r="O512" s="186"/>
      <c r="P512" s="186"/>
      <c r="Q512" s="186"/>
      <c r="R512" s="189"/>
      <c r="T512" s="190"/>
      <c r="U512" s="186"/>
      <c r="V512" s="186"/>
      <c r="W512" s="186"/>
      <c r="X512" s="186"/>
      <c r="Y512" s="186"/>
      <c r="Z512" s="186"/>
      <c r="AA512" s="191"/>
      <c r="AT512" s="192" t="s">
        <v>169</v>
      </c>
      <c r="AU512" s="192" t="s">
        <v>102</v>
      </c>
      <c r="AV512" s="12" t="s">
        <v>175</v>
      </c>
      <c r="AW512" s="12" t="s">
        <v>39</v>
      </c>
      <c r="AX512" s="12" t="s">
        <v>82</v>
      </c>
      <c r="AY512" s="192" t="s">
        <v>161</v>
      </c>
    </row>
    <row r="513" spans="2:51" s="10" customFormat="1" ht="22.5" customHeight="1">
      <c r="B513" s="165"/>
      <c r="C513" s="166"/>
      <c r="D513" s="166"/>
      <c r="E513" s="167" t="s">
        <v>5</v>
      </c>
      <c r="F513" s="282" t="s">
        <v>869</v>
      </c>
      <c r="G513" s="283"/>
      <c r="H513" s="283"/>
      <c r="I513" s="283"/>
      <c r="J513" s="166"/>
      <c r="K513" s="168">
        <v>249.458</v>
      </c>
      <c r="L513" s="166"/>
      <c r="M513" s="166"/>
      <c r="N513" s="166"/>
      <c r="O513" s="166"/>
      <c r="P513" s="166"/>
      <c r="Q513" s="166"/>
      <c r="R513" s="169"/>
      <c r="T513" s="170"/>
      <c r="U513" s="166"/>
      <c r="V513" s="166"/>
      <c r="W513" s="166"/>
      <c r="X513" s="166"/>
      <c r="Y513" s="166"/>
      <c r="Z513" s="166"/>
      <c r="AA513" s="171"/>
      <c r="AT513" s="172" t="s">
        <v>169</v>
      </c>
      <c r="AU513" s="172" t="s">
        <v>102</v>
      </c>
      <c r="AV513" s="10" t="s">
        <v>102</v>
      </c>
      <c r="AW513" s="10" t="s">
        <v>39</v>
      </c>
      <c r="AX513" s="10" t="s">
        <v>82</v>
      </c>
      <c r="AY513" s="172" t="s">
        <v>161</v>
      </c>
    </row>
    <row r="514" spans="2:51" s="12" customFormat="1" ht="22.5" customHeight="1">
      <c r="B514" s="185"/>
      <c r="C514" s="186"/>
      <c r="D514" s="186"/>
      <c r="E514" s="187" t="s">
        <v>5</v>
      </c>
      <c r="F514" s="289" t="s">
        <v>301</v>
      </c>
      <c r="G514" s="290"/>
      <c r="H514" s="290"/>
      <c r="I514" s="290"/>
      <c r="J514" s="186"/>
      <c r="K514" s="188">
        <v>249.458</v>
      </c>
      <c r="L514" s="186"/>
      <c r="M514" s="186"/>
      <c r="N514" s="186"/>
      <c r="O514" s="186"/>
      <c r="P514" s="186"/>
      <c r="Q514" s="186"/>
      <c r="R514" s="189"/>
      <c r="T514" s="190"/>
      <c r="U514" s="186"/>
      <c r="V514" s="186"/>
      <c r="W514" s="186"/>
      <c r="X514" s="186"/>
      <c r="Y514" s="186"/>
      <c r="Z514" s="186"/>
      <c r="AA514" s="191"/>
      <c r="AT514" s="192" t="s">
        <v>169</v>
      </c>
      <c r="AU514" s="192" t="s">
        <v>102</v>
      </c>
      <c r="AV514" s="12" t="s">
        <v>175</v>
      </c>
      <c r="AW514" s="12" t="s">
        <v>39</v>
      </c>
      <c r="AX514" s="12" t="s">
        <v>82</v>
      </c>
      <c r="AY514" s="192" t="s">
        <v>161</v>
      </c>
    </row>
    <row r="515" spans="2:51" s="11" customFormat="1" ht="22.5" customHeight="1">
      <c r="B515" s="173"/>
      <c r="C515" s="174"/>
      <c r="D515" s="174"/>
      <c r="E515" s="175" t="s">
        <v>5</v>
      </c>
      <c r="F515" s="284" t="s">
        <v>171</v>
      </c>
      <c r="G515" s="285"/>
      <c r="H515" s="285"/>
      <c r="I515" s="285"/>
      <c r="J515" s="174"/>
      <c r="K515" s="176">
        <v>317.388</v>
      </c>
      <c r="L515" s="174"/>
      <c r="M515" s="174"/>
      <c r="N515" s="174"/>
      <c r="O515" s="174"/>
      <c r="P515" s="174"/>
      <c r="Q515" s="174"/>
      <c r="R515" s="177"/>
      <c r="T515" s="178"/>
      <c r="U515" s="174"/>
      <c r="V515" s="174"/>
      <c r="W515" s="174"/>
      <c r="X515" s="174"/>
      <c r="Y515" s="174"/>
      <c r="Z515" s="174"/>
      <c r="AA515" s="179"/>
      <c r="AT515" s="180" t="s">
        <v>169</v>
      </c>
      <c r="AU515" s="180" t="s">
        <v>102</v>
      </c>
      <c r="AV515" s="11" t="s">
        <v>166</v>
      </c>
      <c r="AW515" s="11" t="s">
        <v>39</v>
      </c>
      <c r="AX515" s="11" t="s">
        <v>24</v>
      </c>
      <c r="AY515" s="180" t="s">
        <v>161</v>
      </c>
    </row>
    <row r="516" spans="2:65" s="1" customFormat="1" ht="31.5" customHeight="1">
      <c r="B516" s="129"/>
      <c r="C516" s="158" t="s">
        <v>870</v>
      </c>
      <c r="D516" s="158" t="s">
        <v>162</v>
      </c>
      <c r="E516" s="159" t="s">
        <v>871</v>
      </c>
      <c r="F516" s="277" t="s">
        <v>872</v>
      </c>
      <c r="G516" s="277"/>
      <c r="H516" s="277"/>
      <c r="I516" s="277"/>
      <c r="J516" s="160" t="s">
        <v>233</v>
      </c>
      <c r="K516" s="161">
        <v>317.39</v>
      </c>
      <c r="L516" s="278">
        <v>0</v>
      </c>
      <c r="M516" s="278"/>
      <c r="N516" s="279">
        <f>ROUND(L516*K516,2)</f>
        <v>0</v>
      </c>
      <c r="O516" s="279"/>
      <c r="P516" s="279"/>
      <c r="Q516" s="279"/>
      <c r="R516" s="132"/>
      <c r="T516" s="162" t="s">
        <v>5</v>
      </c>
      <c r="U516" s="46" t="s">
        <v>47</v>
      </c>
      <c r="V516" s="38"/>
      <c r="W516" s="163">
        <f>V516*K516</f>
        <v>0</v>
      </c>
      <c r="X516" s="163">
        <v>0</v>
      </c>
      <c r="Y516" s="163">
        <f>X516*K516</f>
        <v>0</v>
      </c>
      <c r="Z516" s="163">
        <v>0</v>
      </c>
      <c r="AA516" s="164">
        <f>Z516*K516</f>
        <v>0</v>
      </c>
      <c r="AR516" s="20" t="s">
        <v>243</v>
      </c>
      <c r="AT516" s="20" t="s">
        <v>162</v>
      </c>
      <c r="AU516" s="20" t="s">
        <v>102</v>
      </c>
      <c r="AY516" s="20" t="s">
        <v>161</v>
      </c>
      <c r="BE516" s="103">
        <f>IF(U516="základní",N516,0)</f>
        <v>0</v>
      </c>
      <c r="BF516" s="103">
        <f>IF(U516="snížená",N516,0)</f>
        <v>0</v>
      </c>
      <c r="BG516" s="103">
        <f>IF(U516="zákl. přenesená",N516,0)</f>
        <v>0</v>
      </c>
      <c r="BH516" s="103">
        <f>IF(U516="sníž. přenesená",N516,0)</f>
        <v>0</v>
      </c>
      <c r="BI516" s="103">
        <f>IF(U516="nulová",N516,0)</f>
        <v>0</v>
      </c>
      <c r="BJ516" s="20" t="s">
        <v>24</v>
      </c>
      <c r="BK516" s="103">
        <f>ROUND(L516*K516,2)</f>
        <v>0</v>
      </c>
      <c r="BL516" s="20" t="s">
        <v>243</v>
      </c>
      <c r="BM516" s="20" t="s">
        <v>873</v>
      </c>
    </row>
    <row r="517" spans="2:51" s="10" customFormat="1" ht="22.5" customHeight="1">
      <c r="B517" s="165"/>
      <c r="C517" s="166"/>
      <c r="D517" s="166"/>
      <c r="E517" s="167" t="s">
        <v>5</v>
      </c>
      <c r="F517" s="280" t="s">
        <v>874</v>
      </c>
      <c r="G517" s="281"/>
      <c r="H517" s="281"/>
      <c r="I517" s="281"/>
      <c r="J517" s="166"/>
      <c r="K517" s="168">
        <v>67.93</v>
      </c>
      <c r="L517" s="166"/>
      <c r="M517" s="166"/>
      <c r="N517" s="166"/>
      <c r="O517" s="166"/>
      <c r="P517" s="166"/>
      <c r="Q517" s="166"/>
      <c r="R517" s="169"/>
      <c r="T517" s="170"/>
      <c r="U517" s="166"/>
      <c r="V517" s="166"/>
      <c r="W517" s="166"/>
      <c r="X517" s="166"/>
      <c r="Y517" s="166"/>
      <c r="Z517" s="166"/>
      <c r="AA517" s="171"/>
      <c r="AT517" s="172" t="s">
        <v>169</v>
      </c>
      <c r="AU517" s="172" t="s">
        <v>102</v>
      </c>
      <c r="AV517" s="10" t="s">
        <v>102</v>
      </c>
      <c r="AW517" s="10" t="s">
        <v>39</v>
      </c>
      <c r="AX517" s="10" t="s">
        <v>82</v>
      </c>
      <c r="AY517" s="172" t="s">
        <v>161</v>
      </c>
    </row>
    <row r="518" spans="2:51" s="10" customFormat="1" ht="22.5" customHeight="1">
      <c r="B518" s="165"/>
      <c r="C518" s="166"/>
      <c r="D518" s="166"/>
      <c r="E518" s="167" t="s">
        <v>5</v>
      </c>
      <c r="F518" s="282" t="s">
        <v>875</v>
      </c>
      <c r="G518" s="283"/>
      <c r="H518" s="283"/>
      <c r="I518" s="283"/>
      <c r="J518" s="166"/>
      <c r="K518" s="168">
        <v>249.46</v>
      </c>
      <c r="L518" s="166"/>
      <c r="M518" s="166"/>
      <c r="N518" s="166"/>
      <c r="O518" s="166"/>
      <c r="P518" s="166"/>
      <c r="Q518" s="166"/>
      <c r="R518" s="169"/>
      <c r="T518" s="170"/>
      <c r="U518" s="166"/>
      <c r="V518" s="166"/>
      <c r="W518" s="166"/>
      <c r="X518" s="166"/>
      <c r="Y518" s="166"/>
      <c r="Z518" s="166"/>
      <c r="AA518" s="171"/>
      <c r="AT518" s="172" t="s">
        <v>169</v>
      </c>
      <c r="AU518" s="172" t="s">
        <v>102</v>
      </c>
      <c r="AV518" s="10" t="s">
        <v>102</v>
      </c>
      <c r="AW518" s="10" t="s">
        <v>39</v>
      </c>
      <c r="AX518" s="10" t="s">
        <v>82</v>
      </c>
      <c r="AY518" s="172" t="s">
        <v>161</v>
      </c>
    </row>
    <row r="519" spans="2:51" s="11" customFormat="1" ht="22.5" customHeight="1">
      <c r="B519" s="173"/>
      <c r="C519" s="174"/>
      <c r="D519" s="174"/>
      <c r="E519" s="175" t="s">
        <v>5</v>
      </c>
      <c r="F519" s="284" t="s">
        <v>171</v>
      </c>
      <c r="G519" s="285"/>
      <c r="H519" s="285"/>
      <c r="I519" s="285"/>
      <c r="J519" s="174"/>
      <c r="K519" s="176">
        <v>317.39</v>
      </c>
      <c r="L519" s="174"/>
      <c r="M519" s="174"/>
      <c r="N519" s="174"/>
      <c r="O519" s="174"/>
      <c r="P519" s="174"/>
      <c r="Q519" s="174"/>
      <c r="R519" s="177"/>
      <c r="T519" s="178"/>
      <c r="U519" s="174"/>
      <c r="V519" s="174"/>
      <c r="W519" s="174"/>
      <c r="X519" s="174"/>
      <c r="Y519" s="174"/>
      <c r="Z519" s="174"/>
      <c r="AA519" s="179"/>
      <c r="AT519" s="180" t="s">
        <v>169</v>
      </c>
      <c r="AU519" s="180" t="s">
        <v>102</v>
      </c>
      <c r="AV519" s="11" t="s">
        <v>166</v>
      </c>
      <c r="AW519" s="11" t="s">
        <v>39</v>
      </c>
      <c r="AX519" s="11" t="s">
        <v>24</v>
      </c>
      <c r="AY519" s="180" t="s">
        <v>161</v>
      </c>
    </row>
    <row r="520" spans="2:65" s="1" customFormat="1" ht="31.5" customHeight="1">
      <c r="B520" s="129"/>
      <c r="C520" s="181" t="s">
        <v>876</v>
      </c>
      <c r="D520" s="181" t="s">
        <v>244</v>
      </c>
      <c r="E520" s="182" t="s">
        <v>877</v>
      </c>
      <c r="F520" s="286" t="s">
        <v>878</v>
      </c>
      <c r="G520" s="286"/>
      <c r="H520" s="286"/>
      <c r="I520" s="286"/>
      <c r="J520" s="183" t="s">
        <v>233</v>
      </c>
      <c r="K520" s="184">
        <v>323.738</v>
      </c>
      <c r="L520" s="287">
        <v>0</v>
      </c>
      <c r="M520" s="287"/>
      <c r="N520" s="288">
        <f>ROUND(L520*K520,2)</f>
        <v>0</v>
      </c>
      <c r="O520" s="279"/>
      <c r="P520" s="279"/>
      <c r="Q520" s="279"/>
      <c r="R520" s="132"/>
      <c r="T520" s="162" t="s">
        <v>5</v>
      </c>
      <c r="U520" s="46" t="s">
        <v>47</v>
      </c>
      <c r="V520" s="38"/>
      <c r="W520" s="163">
        <f>V520*K520</f>
        <v>0</v>
      </c>
      <c r="X520" s="163">
        <v>0.005</v>
      </c>
      <c r="Y520" s="163">
        <f>X520*K520</f>
        <v>1.61869</v>
      </c>
      <c r="Z520" s="163">
        <v>0</v>
      </c>
      <c r="AA520" s="164">
        <f>Z520*K520</f>
        <v>0</v>
      </c>
      <c r="AR520" s="20" t="s">
        <v>342</v>
      </c>
      <c r="AT520" s="20" t="s">
        <v>244</v>
      </c>
      <c r="AU520" s="20" t="s">
        <v>102</v>
      </c>
      <c r="AY520" s="20" t="s">
        <v>161</v>
      </c>
      <c r="BE520" s="103">
        <f>IF(U520="základní",N520,0)</f>
        <v>0</v>
      </c>
      <c r="BF520" s="103">
        <f>IF(U520="snížená",N520,0)</f>
        <v>0</v>
      </c>
      <c r="BG520" s="103">
        <f>IF(U520="zákl. přenesená",N520,0)</f>
        <v>0</v>
      </c>
      <c r="BH520" s="103">
        <f>IF(U520="sníž. přenesená",N520,0)</f>
        <v>0</v>
      </c>
      <c r="BI520" s="103">
        <f>IF(U520="nulová",N520,0)</f>
        <v>0</v>
      </c>
      <c r="BJ520" s="20" t="s">
        <v>24</v>
      </c>
      <c r="BK520" s="103">
        <f>ROUND(L520*K520,2)</f>
        <v>0</v>
      </c>
      <c r="BL520" s="20" t="s">
        <v>243</v>
      </c>
      <c r="BM520" s="20" t="s">
        <v>879</v>
      </c>
    </row>
    <row r="521" spans="2:51" s="10" customFormat="1" ht="22.5" customHeight="1">
      <c r="B521" s="165"/>
      <c r="C521" s="166"/>
      <c r="D521" s="166"/>
      <c r="E521" s="167" t="s">
        <v>5</v>
      </c>
      <c r="F521" s="280" t="s">
        <v>880</v>
      </c>
      <c r="G521" s="281"/>
      <c r="H521" s="281"/>
      <c r="I521" s="281"/>
      <c r="J521" s="166"/>
      <c r="K521" s="168">
        <v>323.738</v>
      </c>
      <c r="L521" s="166"/>
      <c r="M521" s="166"/>
      <c r="N521" s="166"/>
      <c r="O521" s="166"/>
      <c r="P521" s="166"/>
      <c r="Q521" s="166"/>
      <c r="R521" s="169"/>
      <c r="T521" s="170"/>
      <c r="U521" s="166"/>
      <c r="V521" s="166"/>
      <c r="W521" s="166"/>
      <c r="X521" s="166"/>
      <c r="Y521" s="166"/>
      <c r="Z521" s="166"/>
      <c r="AA521" s="171"/>
      <c r="AT521" s="172" t="s">
        <v>169</v>
      </c>
      <c r="AU521" s="172" t="s">
        <v>102</v>
      </c>
      <c r="AV521" s="10" t="s">
        <v>102</v>
      </c>
      <c r="AW521" s="10" t="s">
        <v>39</v>
      </c>
      <c r="AX521" s="10" t="s">
        <v>24</v>
      </c>
      <c r="AY521" s="172" t="s">
        <v>161</v>
      </c>
    </row>
    <row r="522" spans="2:65" s="1" customFormat="1" ht="31.5" customHeight="1">
      <c r="B522" s="129"/>
      <c r="C522" s="181" t="s">
        <v>881</v>
      </c>
      <c r="D522" s="181" t="s">
        <v>244</v>
      </c>
      <c r="E522" s="182" t="s">
        <v>882</v>
      </c>
      <c r="F522" s="286" t="s">
        <v>883</v>
      </c>
      <c r="G522" s="286"/>
      <c r="H522" s="286"/>
      <c r="I522" s="286"/>
      <c r="J522" s="183" t="s">
        <v>165</v>
      </c>
      <c r="K522" s="184">
        <v>31.739</v>
      </c>
      <c r="L522" s="287">
        <v>0</v>
      </c>
      <c r="M522" s="287"/>
      <c r="N522" s="288">
        <f>ROUND(L522*K522,2)</f>
        <v>0</v>
      </c>
      <c r="O522" s="279"/>
      <c r="P522" s="279"/>
      <c r="Q522" s="279"/>
      <c r="R522" s="132"/>
      <c r="T522" s="162" t="s">
        <v>5</v>
      </c>
      <c r="U522" s="46" t="s">
        <v>47</v>
      </c>
      <c r="V522" s="38"/>
      <c r="W522" s="163">
        <f>V522*K522</f>
        <v>0</v>
      </c>
      <c r="X522" s="163">
        <v>0.025</v>
      </c>
      <c r="Y522" s="163">
        <f>X522*K522</f>
        <v>0.793475</v>
      </c>
      <c r="Z522" s="163">
        <v>0</v>
      </c>
      <c r="AA522" s="164">
        <f>Z522*K522</f>
        <v>0</v>
      </c>
      <c r="AR522" s="20" t="s">
        <v>342</v>
      </c>
      <c r="AT522" s="20" t="s">
        <v>244</v>
      </c>
      <c r="AU522" s="20" t="s">
        <v>102</v>
      </c>
      <c r="AY522" s="20" t="s">
        <v>161</v>
      </c>
      <c r="BE522" s="103">
        <f>IF(U522="základní",N522,0)</f>
        <v>0</v>
      </c>
      <c r="BF522" s="103">
        <f>IF(U522="snížená",N522,0)</f>
        <v>0</v>
      </c>
      <c r="BG522" s="103">
        <f>IF(U522="zákl. přenesená",N522,0)</f>
        <v>0</v>
      </c>
      <c r="BH522" s="103">
        <f>IF(U522="sníž. přenesená",N522,0)</f>
        <v>0</v>
      </c>
      <c r="BI522" s="103">
        <f>IF(U522="nulová",N522,0)</f>
        <v>0</v>
      </c>
      <c r="BJ522" s="20" t="s">
        <v>24</v>
      </c>
      <c r="BK522" s="103">
        <f>ROUND(L522*K522,2)</f>
        <v>0</v>
      </c>
      <c r="BL522" s="20" t="s">
        <v>243</v>
      </c>
      <c r="BM522" s="20" t="s">
        <v>884</v>
      </c>
    </row>
    <row r="523" spans="2:51" s="10" customFormat="1" ht="22.5" customHeight="1">
      <c r="B523" s="165"/>
      <c r="C523" s="166"/>
      <c r="D523" s="166"/>
      <c r="E523" s="167" t="s">
        <v>5</v>
      </c>
      <c r="F523" s="280" t="s">
        <v>885</v>
      </c>
      <c r="G523" s="281"/>
      <c r="H523" s="281"/>
      <c r="I523" s="281"/>
      <c r="J523" s="166"/>
      <c r="K523" s="168">
        <v>6.793</v>
      </c>
      <c r="L523" s="166"/>
      <c r="M523" s="166"/>
      <c r="N523" s="166"/>
      <c r="O523" s="166"/>
      <c r="P523" s="166"/>
      <c r="Q523" s="166"/>
      <c r="R523" s="169"/>
      <c r="T523" s="170"/>
      <c r="U523" s="166"/>
      <c r="V523" s="166"/>
      <c r="W523" s="166"/>
      <c r="X523" s="166"/>
      <c r="Y523" s="166"/>
      <c r="Z523" s="166"/>
      <c r="AA523" s="171"/>
      <c r="AT523" s="172" t="s">
        <v>169</v>
      </c>
      <c r="AU523" s="172" t="s">
        <v>102</v>
      </c>
      <c r="AV523" s="10" t="s">
        <v>102</v>
      </c>
      <c r="AW523" s="10" t="s">
        <v>39</v>
      </c>
      <c r="AX523" s="10" t="s">
        <v>82</v>
      </c>
      <c r="AY523" s="172" t="s">
        <v>161</v>
      </c>
    </row>
    <row r="524" spans="2:51" s="10" customFormat="1" ht="22.5" customHeight="1">
      <c r="B524" s="165"/>
      <c r="C524" s="166"/>
      <c r="D524" s="166"/>
      <c r="E524" s="167" t="s">
        <v>5</v>
      </c>
      <c r="F524" s="282" t="s">
        <v>886</v>
      </c>
      <c r="G524" s="283"/>
      <c r="H524" s="283"/>
      <c r="I524" s="283"/>
      <c r="J524" s="166"/>
      <c r="K524" s="168">
        <v>24.946</v>
      </c>
      <c r="L524" s="166"/>
      <c r="M524" s="166"/>
      <c r="N524" s="166"/>
      <c r="O524" s="166"/>
      <c r="P524" s="166"/>
      <c r="Q524" s="166"/>
      <c r="R524" s="169"/>
      <c r="T524" s="170"/>
      <c r="U524" s="166"/>
      <c r="V524" s="166"/>
      <c r="W524" s="166"/>
      <c r="X524" s="166"/>
      <c r="Y524" s="166"/>
      <c r="Z524" s="166"/>
      <c r="AA524" s="171"/>
      <c r="AT524" s="172" t="s">
        <v>169</v>
      </c>
      <c r="AU524" s="172" t="s">
        <v>102</v>
      </c>
      <c r="AV524" s="10" t="s">
        <v>102</v>
      </c>
      <c r="AW524" s="10" t="s">
        <v>39</v>
      </c>
      <c r="AX524" s="10" t="s">
        <v>82</v>
      </c>
      <c r="AY524" s="172" t="s">
        <v>161</v>
      </c>
    </row>
    <row r="525" spans="2:51" s="11" customFormat="1" ht="22.5" customHeight="1">
      <c r="B525" s="173"/>
      <c r="C525" s="174"/>
      <c r="D525" s="174"/>
      <c r="E525" s="175" t="s">
        <v>5</v>
      </c>
      <c r="F525" s="284" t="s">
        <v>171</v>
      </c>
      <c r="G525" s="285"/>
      <c r="H525" s="285"/>
      <c r="I525" s="285"/>
      <c r="J525" s="174"/>
      <c r="K525" s="176">
        <v>31.739</v>
      </c>
      <c r="L525" s="174"/>
      <c r="M525" s="174"/>
      <c r="N525" s="174"/>
      <c r="O525" s="174"/>
      <c r="P525" s="174"/>
      <c r="Q525" s="174"/>
      <c r="R525" s="177"/>
      <c r="T525" s="178"/>
      <c r="U525" s="174"/>
      <c r="V525" s="174"/>
      <c r="W525" s="174"/>
      <c r="X525" s="174"/>
      <c r="Y525" s="174"/>
      <c r="Z525" s="174"/>
      <c r="AA525" s="179"/>
      <c r="AT525" s="180" t="s">
        <v>169</v>
      </c>
      <c r="AU525" s="180" t="s">
        <v>102</v>
      </c>
      <c r="AV525" s="11" t="s">
        <v>166</v>
      </c>
      <c r="AW525" s="11" t="s">
        <v>39</v>
      </c>
      <c r="AX525" s="11" t="s">
        <v>24</v>
      </c>
      <c r="AY525" s="180" t="s">
        <v>161</v>
      </c>
    </row>
    <row r="526" spans="2:65" s="1" customFormat="1" ht="31.5" customHeight="1">
      <c r="B526" s="129"/>
      <c r="C526" s="181" t="s">
        <v>887</v>
      </c>
      <c r="D526" s="181" t="s">
        <v>244</v>
      </c>
      <c r="E526" s="182" t="s">
        <v>888</v>
      </c>
      <c r="F526" s="286" t="s">
        <v>889</v>
      </c>
      <c r="G526" s="286"/>
      <c r="H526" s="286"/>
      <c r="I526" s="286"/>
      <c r="J526" s="183" t="s">
        <v>165</v>
      </c>
      <c r="K526" s="184">
        <v>5.03</v>
      </c>
      <c r="L526" s="287">
        <v>0</v>
      </c>
      <c r="M526" s="287"/>
      <c r="N526" s="288">
        <f>ROUND(L526*K526,2)</f>
        <v>0</v>
      </c>
      <c r="O526" s="279"/>
      <c r="P526" s="279"/>
      <c r="Q526" s="279"/>
      <c r="R526" s="132"/>
      <c r="T526" s="162" t="s">
        <v>5</v>
      </c>
      <c r="U526" s="46" t="s">
        <v>47</v>
      </c>
      <c r="V526" s="38"/>
      <c r="W526" s="163">
        <f>V526*K526</f>
        <v>0</v>
      </c>
      <c r="X526" s="163">
        <v>0.025</v>
      </c>
      <c r="Y526" s="163">
        <f>X526*K526</f>
        <v>0.12575</v>
      </c>
      <c r="Z526" s="163">
        <v>0</v>
      </c>
      <c r="AA526" s="164">
        <f>Z526*K526</f>
        <v>0</v>
      </c>
      <c r="AR526" s="20" t="s">
        <v>342</v>
      </c>
      <c r="AT526" s="20" t="s">
        <v>244</v>
      </c>
      <c r="AU526" s="20" t="s">
        <v>102</v>
      </c>
      <c r="AY526" s="20" t="s">
        <v>161</v>
      </c>
      <c r="BE526" s="103">
        <f>IF(U526="základní",N526,0)</f>
        <v>0</v>
      </c>
      <c r="BF526" s="103">
        <f>IF(U526="snížená",N526,0)</f>
        <v>0</v>
      </c>
      <c r="BG526" s="103">
        <f>IF(U526="zákl. přenesená",N526,0)</f>
        <v>0</v>
      </c>
      <c r="BH526" s="103">
        <f>IF(U526="sníž. přenesená",N526,0)</f>
        <v>0</v>
      </c>
      <c r="BI526" s="103">
        <f>IF(U526="nulová",N526,0)</f>
        <v>0</v>
      </c>
      <c r="BJ526" s="20" t="s">
        <v>24</v>
      </c>
      <c r="BK526" s="103">
        <f>ROUND(L526*K526,2)</f>
        <v>0</v>
      </c>
      <c r="BL526" s="20" t="s">
        <v>243</v>
      </c>
      <c r="BM526" s="20" t="s">
        <v>890</v>
      </c>
    </row>
    <row r="527" spans="2:51" s="10" customFormat="1" ht="22.5" customHeight="1">
      <c r="B527" s="165"/>
      <c r="C527" s="166"/>
      <c r="D527" s="166"/>
      <c r="E527" s="167" t="s">
        <v>5</v>
      </c>
      <c r="F527" s="280" t="s">
        <v>891</v>
      </c>
      <c r="G527" s="281"/>
      <c r="H527" s="281"/>
      <c r="I527" s="281"/>
      <c r="J527" s="166"/>
      <c r="K527" s="168">
        <v>4.303</v>
      </c>
      <c r="L527" s="166"/>
      <c r="M527" s="166"/>
      <c r="N527" s="166"/>
      <c r="O527" s="166"/>
      <c r="P527" s="166"/>
      <c r="Q527" s="166"/>
      <c r="R527" s="169"/>
      <c r="T527" s="170"/>
      <c r="U527" s="166"/>
      <c r="V527" s="166"/>
      <c r="W527" s="166"/>
      <c r="X527" s="166"/>
      <c r="Y527" s="166"/>
      <c r="Z527" s="166"/>
      <c r="AA527" s="171"/>
      <c r="AT527" s="172" t="s">
        <v>169</v>
      </c>
      <c r="AU527" s="172" t="s">
        <v>102</v>
      </c>
      <c r="AV527" s="10" t="s">
        <v>102</v>
      </c>
      <c r="AW527" s="10" t="s">
        <v>39</v>
      </c>
      <c r="AX527" s="10" t="s">
        <v>82</v>
      </c>
      <c r="AY527" s="172" t="s">
        <v>161</v>
      </c>
    </row>
    <row r="528" spans="2:51" s="10" customFormat="1" ht="22.5" customHeight="1">
      <c r="B528" s="165"/>
      <c r="C528" s="166"/>
      <c r="D528" s="166"/>
      <c r="E528" s="167" t="s">
        <v>5</v>
      </c>
      <c r="F528" s="282" t="s">
        <v>892</v>
      </c>
      <c r="G528" s="283"/>
      <c r="H528" s="283"/>
      <c r="I528" s="283"/>
      <c r="J528" s="166"/>
      <c r="K528" s="168">
        <v>0.727</v>
      </c>
      <c r="L528" s="166"/>
      <c r="M528" s="166"/>
      <c r="N528" s="166"/>
      <c r="O528" s="166"/>
      <c r="P528" s="166"/>
      <c r="Q528" s="166"/>
      <c r="R528" s="169"/>
      <c r="T528" s="170"/>
      <c r="U528" s="166"/>
      <c r="V528" s="166"/>
      <c r="W528" s="166"/>
      <c r="X528" s="166"/>
      <c r="Y528" s="166"/>
      <c r="Z528" s="166"/>
      <c r="AA528" s="171"/>
      <c r="AT528" s="172" t="s">
        <v>169</v>
      </c>
      <c r="AU528" s="172" t="s">
        <v>102</v>
      </c>
      <c r="AV528" s="10" t="s">
        <v>102</v>
      </c>
      <c r="AW528" s="10" t="s">
        <v>39</v>
      </c>
      <c r="AX528" s="10" t="s">
        <v>82</v>
      </c>
      <c r="AY528" s="172" t="s">
        <v>161</v>
      </c>
    </row>
    <row r="529" spans="2:51" s="11" customFormat="1" ht="22.5" customHeight="1">
      <c r="B529" s="173"/>
      <c r="C529" s="174"/>
      <c r="D529" s="174"/>
      <c r="E529" s="175" t="s">
        <v>5</v>
      </c>
      <c r="F529" s="284" t="s">
        <v>171</v>
      </c>
      <c r="G529" s="285"/>
      <c r="H529" s="285"/>
      <c r="I529" s="285"/>
      <c r="J529" s="174"/>
      <c r="K529" s="176">
        <v>5.03</v>
      </c>
      <c r="L529" s="174"/>
      <c r="M529" s="174"/>
      <c r="N529" s="174"/>
      <c r="O529" s="174"/>
      <c r="P529" s="174"/>
      <c r="Q529" s="174"/>
      <c r="R529" s="177"/>
      <c r="T529" s="178"/>
      <c r="U529" s="174"/>
      <c r="V529" s="174"/>
      <c r="W529" s="174"/>
      <c r="X529" s="174"/>
      <c r="Y529" s="174"/>
      <c r="Z529" s="174"/>
      <c r="AA529" s="179"/>
      <c r="AT529" s="180" t="s">
        <v>169</v>
      </c>
      <c r="AU529" s="180" t="s">
        <v>102</v>
      </c>
      <c r="AV529" s="11" t="s">
        <v>166</v>
      </c>
      <c r="AW529" s="11" t="s">
        <v>39</v>
      </c>
      <c r="AX529" s="11" t="s">
        <v>24</v>
      </c>
      <c r="AY529" s="180" t="s">
        <v>161</v>
      </c>
    </row>
    <row r="530" spans="2:65" s="1" customFormat="1" ht="31.5" customHeight="1">
      <c r="B530" s="129"/>
      <c r="C530" s="158" t="s">
        <v>893</v>
      </c>
      <c r="D530" s="158" t="s">
        <v>162</v>
      </c>
      <c r="E530" s="159" t="s">
        <v>894</v>
      </c>
      <c r="F530" s="277" t="s">
        <v>895</v>
      </c>
      <c r="G530" s="277"/>
      <c r="H530" s="277"/>
      <c r="I530" s="277"/>
      <c r="J530" s="160" t="s">
        <v>233</v>
      </c>
      <c r="K530" s="161">
        <v>6.12</v>
      </c>
      <c r="L530" s="278">
        <v>0</v>
      </c>
      <c r="M530" s="278"/>
      <c r="N530" s="279">
        <f>ROUND(L530*K530,2)</f>
        <v>0</v>
      </c>
      <c r="O530" s="279"/>
      <c r="P530" s="279"/>
      <c r="Q530" s="279"/>
      <c r="R530" s="132"/>
      <c r="T530" s="162" t="s">
        <v>5</v>
      </c>
      <c r="U530" s="46" t="s">
        <v>47</v>
      </c>
      <c r="V530" s="38"/>
      <c r="W530" s="163">
        <f>V530*K530</f>
        <v>0</v>
      </c>
      <c r="X530" s="163">
        <v>0</v>
      </c>
      <c r="Y530" s="163">
        <f>X530*K530</f>
        <v>0</v>
      </c>
      <c r="Z530" s="163">
        <v>0</v>
      </c>
      <c r="AA530" s="164">
        <f>Z530*K530</f>
        <v>0</v>
      </c>
      <c r="AR530" s="20" t="s">
        <v>243</v>
      </c>
      <c r="AT530" s="20" t="s">
        <v>162</v>
      </c>
      <c r="AU530" s="20" t="s">
        <v>102</v>
      </c>
      <c r="AY530" s="20" t="s">
        <v>161</v>
      </c>
      <c r="BE530" s="103">
        <f>IF(U530="základní",N530,0)</f>
        <v>0</v>
      </c>
      <c r="BF530" s="103">
        <f>IF(U530="snížená",N530,0)</f>
        <v>0</v>
      </c>
      <c r="BG530" s="103">
        <f>IF(U530="zákl. přenesená",N530,0)</f>
        <v>0</v>
      </c>
      <c r="BH530" s="103">
        <f>IF(U530="sníž. přenesená",N530,0)</f>
        <v>0</v>
      </c>
      <c r="BI530" s="103">
        <f>IF(U530="nulová",N530,0)</f>
        <v>0</v>
      </c>
      <c r="BJ530" s="20" t="s">
        <v>24</v>
      </c>
      <c r="BK530" s="103">
        <f>ROUND(L530*K530,2)</f>
        <v>0</v>
      </c>
      <c r="BL530" s="20" t="s">
        <v>243</v>
      </c>
      <c r="BM530" s="20" t="s">
        <v>896</v>
      </c>
    </row>
    <row r="531" spans="2:51" s="10" customFormat="1" ht="22.5" customHeight="1">
      <c r="B531" s="165"/>
      <c r="C531" s="166"/>
      <c r="D531" s="166"/>
      <c r="E531" s="167" t="s">
        <v>5</v>
      </c>
      <c r="F531" s="280" t="s">
        <v>897</v>
      </c>
      <c r="G531" s="281"/>
      <c r="H531" s="281"/>
      <c r="I531" s="281"/>
      <c r="J531" s="166"/>
      <c r="K531" s="168">
        <v>6.12</v>
      </c>
      <c r="L531" s="166"/>
      <c r="M531" s="166"/>
      <c r="N531" s="166"/>
      <c r="O531" s="166"/>
      <c r="P531" s="166"/>
      <c r="Q531" s="166"/>
      <c r="R531" s="169"/>
      <c r="T531" s="170"/>
      <c r="U531" s="166"/>
      <c r="V531" s="166"/>
      <c r="W531" s="166"/>
      <c r="X531" s="166"/>
      <c r="Y531" s="166"/>
      <c r="Z531" s="166"/>
      <c r="AA531" s="171"/>
      <c r="AT531" s="172" t="s">
        <v>169</v>
      </c>
      <c r="AU531" s="172" t="s">
        <v>102</v>
      </c>
      <c r="AV531" s="10" t="s">
        <v>102</v>
      </c>
      <c r="AW531" s="10" t="s">
        <v>39</v>
      </c>
      <c r="AX531" s="10" t="s">
        <v>24</v>
      </c>
      <c r="AY531" s="172" t="s">
        <v>161</v>
      </c>
    </row>
    <row r="532" spans="2:65" s="1" customFormat="1" ht="31.5" customHeight="1">
      <c r="B532" s="129"/>
      <c r="C532" s="158" t="s">
        <v>898</v>
      </c>
      <c r="D532" s="158" t="s">
        <v>162</v>
      </c>
      <c r="E532" s="159" t="s">
        <v>899</v>
      </c>
      <c r="F532" s="277" t="s">
        <v>900</v>
      </c>
      <c r="G532" s="277"/>
      <c r="H532" s="277"/>
      <c r="I532" s="277"/>
      <c r="J532" s="160" t="s">
        <v>233</v>
      </c>
      <c r="K532" s="161">
        <v>50.225</v>
      </c>
      <c r="L532" s="278">
        <v>0</v>
      </c>
      <c r="M532" s="278"/>
      <c r="N532" s="279">
        <f>ROUND(L532*K532,2)</f>
        <v>0</v>
      </c>
      <c r="O532" s="279"/>
      <c r="P532" s="279"/>
      <c r="Q532" s="279"/>
      <c r="R532" s="132"/>
      <c r="T532" s="162" t="s">
        <v>5</v>
      </c>
      <c r="U532" s="46" t="s">
        <v>47</v>
      </c>
      <c r="V532" s="38"/>
      <c r="W532" s="163">
        <f>V532*K532</f>
        <v>0</v>
      </c>
      <c r="X532" s="163">
        <v>0</v>
      </c>
      <c r="Y532" s="163">
        <f>X532*K532</f>
        <v>0</v>
      </c>
      <c r="Z532" s="163">
        <v>0</v>
      </c>
      <c r="AA532" s="164">
        <f>Z532*K532</f>
        <v>0</v>
      </c>
      <c r="AR532" s="20" t="s">
        <v>243</v>
      </c>
      <c r="AT532" s="20" t="s">
        <v>162</v>
      </c>
      <c r="AU532" s="20" t="s">
        <v>102</v>
      </c>
      <c r="AY532" s="20" t="s">
        <v>161</v>
      </c>
      <c r="BE532" s="103">
        <f>IF(U532="základní",N532,0)</f>
        <v>0</v>
      </c>
      <c r="BF532" s="103">
        <f>IF(U532="snížená",N532,0)</f>
        <v>0</v>
      </c>
      <c r="BG532" s="103">
        <f>IF(U532="zákl. přenesená",N532,0)</f>
        <v>0</v>
      </c>
      <c r="BH532" s="103">
        <f>IF(U532="sníž. přenesená",N532,0)</f>
        <v>0</v>
      </c>
      <c r="BI532" s="103">
        <f>IF(U532="nulová",N532,0)</f>
        <v>0</v>
      </c>
      <c r="BJ532" s="20" t="s">
        <v>24</v>
      </c>
      <c r="BK532" s="103">
        <f>ROUND(L532*K532,2)</f>
        <v>0</v>
      </c>
      <c r="BL532" s="20" t="s">
        <v>243</v>
      </c>
      <c r="BM532" s="20" t="s">
        <v>901</v>
      </c>
    </row>
    <row r="533" spans="2:51" s="10" customFormat="1" ht="22.5" customHeight="1">
      <c r="B533" s="165"/>
      <c r="C533" s="166"/>
      <c r="D533" s="166"/>
      <c r="E533" s="167" t="s">
        <v>5</v>
      </c>
      <c r="F533" s="280" t="s">
        <v>902</v>
      </c>
      <c r="G533" s="281"/>
      <c r="H533" s="281"/>
      <c r="I533" s="281"/>
      <c r="J533" s="166"/>
      <c r="K533" s="168">
        <v>38.35</v>
      </c>
      <c r="L533" s="166"/>
      <c r="M533" s="166"/>
      <c r="N533" s="166"/>
      <c r="O533" s="166"/>
      <c r="P533" s="166"/>
      <c r="Q533" s="166"/>
      <c r="R533" s="169"/>
      <c r="T533" s="170"/>
      <c r="U533" s="166"/>
      <c r="V533" s="166"/>
      <c r="W533" s="166"/>
      <c r="X533" s="166"/>
      <c r="Y533" s="166"/>
      <c r="Z533" s="166"/>
      <c r="AA533" s="171"/>
      <c r="AT533" s="172" t="s">
        <v>169</v>
      </c>
      <c r="AU533" s="172" t="s">
        <v>102</v>
      </c>
      <c r="AV533" s="10" t="s">
        <v>102</v>
      </c>
      <c r="AW533" s="10" t="s">
        <v>39</v>
      </c>
      <c r="AX533" s="10" t="s">
        <v>82</v>
      </c>
      <c r="AY533" s="172" t="s">
        <v>161</v>
      </c>
    </row>
    <row r="534" spans="2:51" s="10" customFormat="1" ht="22.5" customHeight="1">
      <c r="B534" s="165"/>
      <c r="C534" s="166"/>
      <c r="D534" s="166"/>
      <c r="E534" s="167" t="s">
        <v>5</v>
      </c>
      <c r="F534" s="282" t="s">
        <v>903</v>
      </c>
      <c r="G534" s="283"/>
      <c r="H534" s="283"/>
      <c r="I534" s="283"/>
      <c r="J534" s="166"/>
      <c r="K534" s="168">
        <v>11.875</v>
      </c>
      <c r="L534" s="166"/>
      <c r="M534" s="166"/>
      <c r="N534" s="166"/>
      <c r="O534" s="166"/>
      <c r="P534" s="166"/>
      <c r="Q534" s="166"/>
      <c r="R534" s="169"/>
      <c r="T534" s="170"/>
      <c r="U534" s="166"/>
      <c r="V534" s="166"/>
      <c r="W534" s="166"/>
      <c r="X534" s="166"/>
      <c r="Y534" s="166"/>
      <c r="Z534" s="166"/>
      <c r="AA534" s="171"/>
      <c r="AT534" s="172" t="s">
        <v>169</v>
      </c>
      <c r="AU534" s="172" t="s">
        <v>102</v>
      </c>
      <c r="AV534" s="10" t="s">
        <v>102</v>
      </c>
      <c r="AW534" s="10" t="s">
        <v>39</v>
      </c>
      <c r="AX534" s="10" t="s">
        <v>82</v>
      </c>
      <c r="AY534" s="172" t="s">
        <v>161</v>
      </c>
    </row>
    <row r="535" spans="2:51" s="11" customFormat="1" ht="22.5" customHeight="1">
      <c r="B535" s="173"/>
      <c r="C535" s="174"/>
      <c r="D535" s="174"/>
      <c r="E535" s="175" t="s">
        <v>5</v>
      </c>
      <c r="F535" s="284" t="s">
        <v>171</v>
      </c>
      <c r="G535" s="285"/>
      <c r="H535" s="285"/>
      <c r="I535" s="285"/>
      <c r="J535" s="174"/>
      <c r="K535" s="176">
        <v>50.225</v>
      </c>
      <c r="L535" s="174"/>
      <c r="M535" s="174"/>
      <c r="N535" s="174"/>
      <c r="O535" s="174"/>
      <c r="P535" s="174"/>
      <c r="Q535" s="174"/>
      <c r="R535" s="177"/>
      <c r="T535" s="178"/>
      <c r="U535" s="174"/>
      <c r="V535" s="174"/>
      <c r="W535" s="174"/>
      <c r="X535" s="174"/>
      <c r="Y535" s="174"/>
      <c r="Z535" s="174"/>
      <c r="AA535" s="179"/>
      <c r="AT535" s="180" t="s">
        <v>169</v>
      </c>
      <c r="AU535" s="180" t="s">
        <v>102</v>
      </c>
      <c r="AV535" s="11" t="s">
        <v>166</v>
      </c>
      <c r="AW535" s="11" t="s">
        <v>39</v>
      </c>
      <c r="AX535" s="11" t="s">
        <v>24</v>
      </c>
      <c r="AY535" s="180" t="s">
        <v>161</v>
      </c>
    </row>
    <row r="536" spans="2:65" s="1" customFormat="1" ht="44.25" customHeight="1">
      <c r="B536" s="129"/>
      <c r="C536" s="158" t="s">
        <v>904</v>
      </c>
      <c r="D536" s="158" t="s">
        <v>162</v>
      </c>
      <c r="E536" s="159" t="s">
        <v>905</v>
      </c>
      <c r="F536" s="277" t="s">
        <v>906</v>
      </c>
      <c r="G536" s="277"/>
      <c r="H536" s="277"/>
      <c r="I536" s="277"/>
      <c r="J536" s="160" t="s">
        <v>233</v>
      </c>
      <c r="K536" s="161">
        <v>50.225</v>
      </c>
      <c r="L536" s="278">
        <v>0</v>
      </c>
      <c r="M536" s="278"/>
      <c r="N536" s="279">
        <f>ROUND(L536*K536,2)</f>
        <v>0</v>
      </c>
      <c r="O536" s="279"/>
      <c r="P536" s="279"/>
      <c r="Q536" s="279"/>
      <c r="R536" s="132"/>
      <c r="T536" s="162" t="s">
        <v>5</v>
      </c>
      <c r="U536" s="46" t="s">
        <v>47</v>
      </c>
      <c r="V536" s="38"/>
      <c r="W536" s="163">
        <f>V536*K536</f>
        <v>0</v>
      </c>
      <c r="X536" s="163">
        <v>0</v>
      </c>
      <c r="Y536" s="163">
        <f>X536*K536</f>
        <v>0</v>
      </c>
      <c r="Z536" s="163">
        <v>0</v>
      </c>
      <c r="AA536" s="164">
        <f>Z536*K536</f>
        <v>0</v>
      </c>
      <c r="AR536" s="20" t="s">
        <v>243</v>
      </c>
      <c r="AT536" s="20" t="s">
        <v>162</v>
      </c>
      <c r="AU536" s="20" t="s">
        <v>102</v>
      </c>
      <c r="AY536" s="20" t="s">
        <v>161</v>
      </c>
      <c r="BE536" s="103">
        <f>IF(U536="základní",N536,0)</f>
        <v>0</v>
      </c>
      <c r="BF536" s="103">
        <f>IF(U536="snížená",N536,0)</f>
        <v>0</v>
      </c>
      <c r="BG536" s="103">
        <f>IF(U536="zákl. přenesená",N536,0)</f>
        <v>0</v>
      </c>
      <c r="BH536" s="103">
        <f>IF(U536="sníž. přenesená",N536,0)</f>
        <v>0</v>
      </c>
      <c r="BI536" s="103">
        <f>IF(U536="nulová",N536,0)</f>
        <v>0</v>
      </c>
      <c r="BJ536" s="20" t="s">
        <v>24</v>
      </c>
      <c r="BK536" s="103">
        <f>ROUND(L536*K536,2)</f>
        <v>0</v>
      </c>
      <c r="BL536" s="20" t="s">
        <v>243</v>
      </c>
      <c r="BM536" s="20" t="s">
        <v>907</v>
      </c>
    </row>
    <row r="537" spans="2:51" s="10" customFormat="1" ht="22.5" customHeight="1">
      <c r="B537" s="165"/>
      <c r="C537" s="166"/>
      <c r="D537" s="166"/>
      <c r="E537" s="167" t="s">
        <v>5</v>
      </c>
      <c r="F537" s="280" t="s">
        <v>908</v>
      </c>
      <c r="G537" s="281"/>
      <c r="H537" s="281"/>
      <c r="I537" s="281"/>
      <c r="J537" s="166"/>
      <c r="K537" s="168">
        <v>38.35</v>
      </c>
      <c r="L537" s="166"/>
      <c r="M537" s="166"/>
      <c r="N537" s="166"/>
      <c r="O537" s="166"/>
      <c r="P537" s="166"/>
      <c r="Q537" s="166"/>
      <c r="R537" s="169"/>
      <c r="T537" s="170"/>
      <c r="U537" s="166"/>
      <c r="V537" s="166"/>
      <c r="W537" s="166"/>
      <c r="X537" s="166"/>
      <c r="Y537" s="166"/>
      <c r="Z537" s="166"/>
      <c r="AA537" s="171"/>
      <c r="AT537" s="172" t="s">
        <v>169</v>
      </c>
      <c r="AU537" s="172" t="s">
        <v>102</v>
      </c>
      <c r="AV537" s="10" t="s">
        <v>102</v>
      </c>
      <c r="AW537" s="10" t="s">
        <v>39</v>
      </c>
      <c r="AX537" s="10" t="s">
        <v>82</v>
      </c>
      <c r="AY537" s="172" t="s">
        <v>161</v>
      </c>
    </row>
    <row r="538" spans="2:51" s="10" customFormat="1" ht="22.5" customHeight="1">
      <c r="B538" s="165"/>
      <c r="C538" s="166"/>
      <c r="D538" s="166"/>
      <c r="E538" s="167" t="s">
        <v>5</v>
      </c>
      <c r="F538" s="282" t="s">
        <v>903</v>
      </c>
      <c r="G538" s="283"/>
      <c r="H538" s="283"/>
      <c r="I538" s="283"/>
      <c r="J538" s="166"/>
      <c r="K538" s="168">
        <v>11.875</v>
      </c>
      <c r="L538" s="166"/>
      <c r="M538" s="166"/>
      <c r="N538" s="166"/>
      <c r="O538" s="166"/>
      <c r="P538" s="166"/>
      <c r="Q538" s="166"/>
      <c r="R538" s="169"/>
      <c r="T538" s="170"/>
      <c r="U538" s="166"/>
      <c r="V538" s="166"/>
      <c r="W538" s="166"/>
      <c r="X538" s="166"/>
      <c r="Y538" s="166"/>
      <c r="Z538" s="166"/>
      <c r="AA538" s="171"/>
      <c r="AT538" s="172" t="s">
        <v>169</v>
      </c>
      <c r="AU538" s="172" t="s">
        <v>102</v>
      </c>
      <c r="AV538" s="10" t="s">
        <v>102</v>
      </c>
      <c r="AW538" s="10" t="s">
        <v>39</v>
      </c>
      <c r="AX538" s="10" t="s">
        <v>82</v>
      </c>
      <c r="AY538" s="172" t="s">
        <v>161</v>
      </c>
    </row>
    <row r="539" spans="2:51" s="11" customFormat="1" ht="22.5" customHeight="1">
      <c r="B539" s="173"/>
      <c r="C539" s="174"/>
      <c r="D539" s="174"/>
      <c r="E539" s="175" t="s">
        <v>5</v>
      </c>
      <c r="F539" s="284" t="s">
        <v>171</v>
      </c>
      <c r="G539" s="285"/>
      <c r="H539" s="285"/>
      <c r="I539" s="285"/>
      <c r="J539" s="174"/>
      <c r="K539" s="176">
        <v>50.225</v>
      </c>
      <c r="L539" s="174"/>
      <c r="M539" s="174"/>
      <c r="N539" s="174"/>
      <c r="O539" s="174"/>
      <c r="P539" s="174"/>
      <c r="Q539" s="174"/>
      <c r="R539" s="177"/>
      <c r="T539" s="178"/>
      <c r="U539" s="174"/>
      <c r="V539" s="174"/>
      <c r="W539" s="174"/>
      <c r="X539" s="174"/>
      <c r="Y539" s="174"/>
      <c r="Z539" s="174"/>
      <c r="AA539" s="179"/>
      <c r="AT539" s="180" t="s">
        <v>169</v>
      </c>
      <c r="AU539" s="180" t="s">
        <v>102</v>
      </c>
      <c r="AV539" s="11" t="s">
        <v>166</v>
      </c>
      <c r="AW539" s="11" t="s">
        <v>39</v>
      </c>
      <c r="AX539" s="11" t="s">
        <v>24</v>
      </c>
      <c r="AY539" s="180" t="s">
        <v>161</v>
      </c>
    </row>
    <row r="540" spans="2:65" s="1" customFormat="1" ht="44.25" customHeight="1">
      <c r="B540" s="129"/>
      <c r="C540" s="158" t="s">
        <v>909</v>
      </c>
      <c r="D540" s="158" t="s">
        <v>162</v>
      </c>
      <c r="E540" s="159" t="s">
        <v>910</v>
      </c>
      <c r="F540" s="277" t="s">
        <v>911</v>
      </c>
      <c r="G540" s="277"/>
      <c r="H540" s="277"/>
      <c r="I540" s="277"/>
      <c r="J540" s="160" t="s">
        <v>233</v>
      </c>
      <c r="K540" s="161">
        <v>69.6</v>
      </c>
      <c r="L540" s="278">
        <v>0</v>
      </c>
      <c r="M540" s="278"/>
      <c r="N540" s="279">
        <f>ROUND(L540*K540,2)</f>
        <v>0</v>
      </c>
      <c r="O540" s="279"/>
      <c r="P540" s="279"/>
      <c r="Q540" s="279"/>
      <c r="R540" s="132"/>
      <c r="T540" s="162" t="s">
        <v>5</v>
      </c>
      <c r="U540" s="46" t="s">
        <v>47</v>
      </c>
      <c r="V540" s="38"/>
      <c r="W540" s="163">
        <f>V540*K540</f>
        <v>0</v>
      </c>
      <c r="X540" s="163">
        <v>0.0003</v>
      </c>
      <c r="Y540" s="163">
        <f>X540*K540</f>
        <v>0.020879999999999996</v>
      </c>
      <c r="Z540" s="163">
        <v>0</v>
      </c>
      <c r="AA540" s="164">
        <f>Z540*K540</f>
        <v>0</v>
      </c>
      <c r="AR540" s="20" t="s">
        <v>243</v>
      </c>
      <c r="AT540" s="20" t="s">
        <v>162</v>
      </c>
      <c r="AU540" s="20" t="s">
        <v>102</v>
      </c>
      <c r="AY540" s="20" t="s">
        <v>161</v>
      </c>
      <c r="BE540" s="103">
        <f>IF(U540="základní",N540,0)</f>
        <v>0</v>
      </c>
      <c r="BF540" s="103">
        <f>IF(U540="snížená",N540,0)</f>
        <v>0</v>
      </c>
      <c r="BG540" s="103">
        <f>IF(U540="zákl. přenesená",N540,0)</f>
        <v>0</v>
      </c>
      <c r="BH540" s="103">
        <f>IF(U540="sníž. přenesená",N540,0)</f>
        <v>0</v>
      </c>
      <c r="BI540" s="103">
        <f>IF(U540="nulová",N540,0)</f>
        <v>0</v>
      </c>
      <c r="BJ540" s="20" t="s">
        <v>24</v>
      </c>
      <c r="BK540" s="103">
        <f>ROUND(L540*K540,2)</f>
        <v>0</v>
      </c>
      <c r="BL540" s="20" t="s">
        <v>243</v>
      </c>
      <c r="BM540" s="20" t="s">
        <v>912</v>
      </c>
    </row>
    <row r="541" spans="2:51" s="10" customFormat="1" ht="22.5" customHeight="1">
      <c r="B541" s="165"/>
      <c r="C541" s="166"/>
      <c r="D541" s="166"/>
      <c r="E541" s="167" t="s">
        <v>5</v>
      </c>
      <c r="F541" s="280" t="s">
        <v>913</v>
      </c>
      <c r="G541" s="281"/>
      <c r="H541" s="281"/>
      <c r="I541" s="281"/>
      <c r="J541" s="166"/>
      <c r="K541" s="168">
        <v>69.6</v>
      </c>
      <c r="L541" s="166"/>
      <c r="M541" s="166"/>
      <c r="N541" s="166"/>
      <c r="O541" s="166"/>
      <c r="P541" s="166"/>
      <c r="Q541" s="166"/>
      <c r="R541" s="169"/>
      <c r="T541" s="170"/>
      <c r="U541" s="166"/>
      <c r="V541" s="166"/>
      <c r="W541" s="166"/>
      <c r="X541" s="166"/>
      <c r="Y541" s="166"/>
      <c r="Z541" s="166"/>
      <c r="AA541" s="171"/>
      <c r="AT541" s="172" t="s">
        <v>169</v>
      </c>
      <c r="AU541" s="172" t="s">
        <v>102</v>
      </c>
      <c r="AV541" s="10" t="s">
        <v>102</v>
      </c>
      <c r="AW541" s="10" t="s">
        <v>39</v>
      </c>
      <c r="AX541" s="10" t="s">
        <v>24</v>
      </c>
      <c r="AY541" s="172" t="s">
        <v>161</v>
      </c>
    </row>
    <row r="542" spans="2:65" s="1" customFormat="1" ht="31.5" customHeight="1">
      <c r="B542" s="129"/>
      <c r="C542" s="181" t="s">
        <v>914</v>
      </c>
      <c r="D542" s="181" t="s">
        <v>244</v>
      </c>
      <c r="E542" s="182" t="s">
        <v>915</v>
      </c>
      <c r="F542" s="286" t="s">
        <v>916</v>
      </c>
      <c r="G542" s="286"/>
      <c r="H542" s="286"/>
      <c r="I542" s="286"/>
      <c r="J542" s="183" t="s">
        <v>233</v>
      </c>
      <c r="K542" s="184">
        <v>69.6</v>
      </c>
      <c r="L542" s="287">
        <v>0</v>
      </c>
      <c r="M542" s="287"/>
      <c r="N542" s="288">
        <f>ROUND(L542*K542,2)</f>
        <v>0</v>
      </c>
      <c r="O542" s="279"/>
      <c r="P542" s="279"/>
      <c r="Q542" s="279"/>
      <c r="R542" s="132"/>
      <c r="T542" s="162" t="s">
        <v>5</v>
      </c>
      <c r="U542" s="46" t="s">
        <v>47</v>
      </c>
      <c r="V542" s="38"/>
      <c r="W542" s="163">
        <f>V542*K542</f>
        <v>0</v>
      </c>
      <c r="X542" s="163">
        <v>0.0028</v>
      </c>
      <c r="Y542" s="163">
        <f>X542*K542</f>
        <v>0.19487999999999997</v>
      </c>
      <c r="Z542" s="163">
        <v>0</v>
      </c>
      <c r="AA542" s="164">
        <f>Z542*K542</f>
        <v>0</v>
      </c>
      <c r="AR542" s="20" t="s">
        <v>342</v>
      </c>
      <c r="AT542" s="20" t="s">
        <v>244</v>
      </c>
      <c r="AU542" s="20" t="s">
        <v>102</v>
      </c>
      <c r="AY542" s="20" t="s">
        <v>161</v>
      </c>
      <c r="BE542" s="103">
        <f>IF(U542="základní",N542,0)</f>
        <v>0</v>
      </c>
      <c r="BF542" s="103">
        <f>IF(U542="snížená",N542,0)</f>
        <v>0</v>
      </c>
      <c r="BG542" s="103">
        <f>IF(U542="zákl. přenesená",N542,0)</f>
        <v>0</v>
      </c>
      <c r="BH542" s="103">
        <f>IF(U542="sníž. přenesená",N542,0)</f>
        <v>0</v>
      </c>
      <c r="BI542" s="103">
        <f>IF(U542="nulová",N542,0)</f>
        <v>0</v>
      </c>
      <c r="BJ542" s="20" t="s">
        <v>24</v>
      </c>
      <c r="BK542" s="103">
        <f>ROUND(L542*K542,2)</f>
        <v>0</v>
      </c>
      <c r="BL542" s="20" t="s">
        <v>243</v>
      </c>
      <c r="BM542" s="20" t="s">
        <v>917</v>
      </c>
    </row>
    <row r="543" spans="2:51" s="10" customFormat="1" ht="22.5" customHeight="1">
      <c r="B543" s="165"/>
      <c r="C543" s="166"/>
      <c r="D543" s="166"/>
      <c r="E543" s="167" t="s">
        <v>5</v>
      </c>
      <c r="F543" s="280" t="s">
        <v>918</v>
      </c>
      <c r="G543" s="281"/>
      <c r="H543" s="281"/>
      <c r="I543" s="281"/>
      <c r="J543" s="166"/>
      <c r="K543" s="168">
        <v>69.6</v>
      </c>
      <c r="L543" s="166"/>
      <c r="M543" s="166"/>
      <c r="N543" s="166"/>
      <c r="O543" s="166"/>
      <c r="P543" s="166"/>
      <c r="Q543" s="166"/>
      <c r="R543" s="169"/>
      <c r="T543" s="170"/>
      <c r="U543" s="166"/>
      <c r="V543" s="166"/>
      <c r="W543" s="166"/>
      <c r="X543" s="166"/>
      <c r="Y543" s="166"/>
      <c r="Z543" s="166"/>
      <c r="AA543" s="171"/>
      <c r="AT543" s="172" t="s">
        <v>169</v>
      </c>
      <c r="AU543" s="172" t="s">
        <v>102</v>
      </c>
      <c r="AV543" s="10" t="s">
        <v>102</v>
      </c>
      <c r="AW543" s="10" t="s">
        <v>39</v>
      </c>
      <c r="AX543" s="10" t="s">
        <v>24</v>
      </c>
      <c r="AY543" s="172" t="s">
        <v>161</v>
      </c>
    </row>
    <row r="544" spans="2:65" s="1" customFormat="1" ht="31.5" customHeight="1">
      <c r="B544" s="129"/>
      <c r="C544" s="158" t="s">
        <v>919</v>
      </c>
      <c r="D544" s="158" t="s">
        <v>162</v>
      </c>
      <c r="E544" s="159" t="s">
        <v>920</v>
      </c>
      <c r="F544" s="277" t="s">
        <v>921</v>
      </c>
      <c r="G544" s="277"/>
      <c r="H544" s="277"/>
      <c r="I544" s="277"/>
      <c r="J544" s="160" t="s">
        <v>233</v>
      </c>
      <c r="K544" s="161">
        <v>130.96</v>
      </c>
      <c r="L544" s="278">
        <v>0</v>
      </c>
      <c r="M544" s="278"/>
      <c r="N544" s="279">
        <f>ROUND(L544*K544,2)</f>
        <v>0</v>
      </c>
      <c r="O544" s="279"/>
      <c r="P544" s="279"/>
      <c r="Q544" s="279"/>
      <c r="R544" s="132"/>
      <c r="T544" s="162" t="s">
        <v>5</v>
      </c>
      <c r="U544" s="46" t="s">
        <v>47</v>
      </c>
      <c r="V544" s="38"/>
      <c r="W544" s="163">
        <f>V544*K544</f>
        <v>0</v>
      </c>
      <c r="X544" s="163">
        <v>0</v>
      </c>
      <c r="Y544" s="163">
        <f>X544*K544</f>
        <v>0</v>
      </c>
      <c r="Z544" s="163">
        <v>0</v>
      </c>
      <c r="AA544" s="164">
        <f>Z544*K544</f>
        <v>0</v>
      </c>
      <c r="AR544" s="20" t="s">
        <v>243</v>
      </c>
      <c r="AT544" s="20" t="s">
        <v>162</v>
      </c>
      <c r="AU544" s="20" t="s">
        <v>102</v>
      </c>
      <c r="AY544" s="20" t="s">
        <v>161</v>
      </c>
      <c r="BE544" s="103">
        <f>IF(U544="základní",N544,0)</f>
        <v>0</v>
      </c>
      <c r="BF544" s="103">
        <f>IF(U544="snížená",N544,0)</f>
        <v>0</v>
      </c>
      <c r="BG544" s="103">
        <f>IF(U544="zákl. přenesená",N544,0)</f>
        <v>0</v>
      </c>
      <c r="BH544" s="103">
        <f>IF(U544="sníž. přenesená",N544,0)</f>
        <v>0</v>
      </c>
      <c r="BI544" s="103">
        <f>IF(U544="nulová",N544,0)</f>
        <v>0</v>
      </c>
      <c r="BJ544" s="20" t="s">
        <v>24</v>
      </c>
      <c r="BK544" s="103">
        <f>ROUND(L544*K544,2)</f>
        <v>0</v>
      </c>
      <c r="BL544" s="20" t="s">
        <v>243</v>
      </c>
      <c r="BM544" s="20" t="s">
        <v>922</v>
      </c>
    </row>
    <row r="545" spans="2:51" s="10" customFormat="1" ht="22.5" customHeight="1">
      <c r="B545" s="165"/>
      <c r="C545" s="166"/>
      <c r="D545" s="166"/>
      <c r="E545" s="167" t="s">
        <v>5</v>
      </c>
      <c r="F545" s="280" t="s">
        <v>923</v>
      </c>
      <c r="G545" s="281"/>
      <c r="H545" s="281"/>
      <c r="I545" s="281"/>
      <c r="J545" s="166"/>
      <c r="K545" s="168">
        <v>4.4</v>
      </c>
      <c r="L545" s="166"/>
      <c r="M545" s="166"/>
      <c r="N545" s="166"/>
      <c r="O545" s="166"/>
      <c r="P545" s="166"/>
      <c r="Q545" s="166"/>
      <c r="R545" s="169"/>
      <c r="T545" s="170"/>
      <c r="U545" s="166"/>
      <c r="V545" s="166"/>
      <c r="W545" s="166"/>
      <c r="X545" s="166"/>
      <c r="Y545" s="166"/>
      <c r="Z545" s="166"/>
      <c r="AA545" s="171"/>
      <c r="AT545" s="172" t="s">
        <v>169</v>
      </c>
      <c r="AU545" s="172" t="s">
        <v>102</v>
      </c>
      <c r="AV545" s="10" t="s">
        <v>102</v>
      </c>
      <c r="AW545" s="10" t="s">
        <v>39</v>
      </c>
      <c r="AX545" s="10" t="s">
        <v>82</v>
      </c>
      <c r="AY545" s="172" t="s">
        <v>161</v>
      </c>
    </row>
    <row r="546" spans="2:51" s="10" customFormat="1" ht="22.5" customHeight="1">
      <c r="B546" s="165"/>
      <c r="C546" s="166"/>
      <c r="D546" s="166"/>
      <c r="E546" s="167" t="s">
        <v>5</v>
      </c>
      <c r="F546" s="282" t="s">
        <v>924</v>
      </c>
      <c r="G546" s="283"/>
      <c r="H546" s="283"/>
      <c r="I546" s="283"/>
      <c r="J546" s="166"/>
      <c r="K546" s="168">
        <v>126.56</v>
      </c>
      <c r="L546" s="166"/>
      <c r="M546" s="166"/>
      <c r="N546" s="166"/>
      <c r="O546" s="166"/>
      <c r="P546" s="166"/>
      <c r="Q546" s="166"/>
      <c r="R546" s="169"/>
      <c r="T546" s="170"/>
      <c r="U546" s="166"/>
      <c r="V546" s="166"/>
      <c r="W546" s="166"/>
      <c r="X546" s="166"/>
      <c r="Y546" s="166"/>
      <c r="Z546" s="166"/>
      <c r="AA546" s="171"/>
      <c r="AT546" s="172" t="s">
        <v>169</v>
      </c>
      <c r="AU546" s="172" t="s">
        <v>102</v>
      </c>
      <c r="AV546" s="10" t="s">
        <v>102</v>
      </c>
      <c r="AW546" s="10" t="s">
        <v>39</v>
      </c>
      <c r="AX546" s="10" t="s">
        <v>82</v>
      </c>
      <c r="AY546" s="172" t="s">
        <v>161</v>
      </c>
    </row>
    <row r="547" spans="2:51" s="11" customFormat="1" ht="22.5" customHeight="1">
      <c r="B547" s="173"/>
      <c r="C547" s="174"/>
      <c r="D547" s="174"/>
      <c r="E547" s="175" t="s">
        <v>5</v>
      </c>
      <c r="F547" s="284" t="s">
        <v>171</v>
      </c>
      <c r="G547" s="285"/>
      <c r="H547" s="285"/>
      <c r="I547" s="285"/>
      <c r="J547" s="174"/>
      <c r="K547" s="176">
        <v>130.96</v>
      </c>
      <c r="L547" s="174"/>
      <c r="M547" s="174"/>
      <c r="N547" s="174"/>
      <c r="O547" s="174"/>
      <c r="P547" s="174"/>
      <c r="Q547" s="174"/>
      <c r="R547" s="177"/>
      <c r="T547" s="178"/>
      <c r="U547" s="174"/>
      <c r="V547" s="174"/>
      <c r="W547" s="174"/>
      <c r="X547" s="174"/>
      <c r="Y547" s="174"/>
      <c r="Z547" s="174"/>
      <c r="AA547" s="179"/>
      <c r="AT547" s="180" t="s">
        <v>169</v>
      </c>
      <c r="AU547" s="180" t="s">
        <v>102</v>
      </c>
      <c r="AV547" s="11" t="s">
        <v>166</v>
      </c>
      <c r="AW547" s="11" t="s">
        <v>39</v>
      </c>
      <c r="AX547" s="11" t="s">
        <v>24</v>
      </c>
      <c r="AY547" s="180" t="s">
        <v>161</v>
      </c>
    </row>
    <row r="548" spans="2:65" s="1" customFormat="1" ht="31.5" customHeight="1">
      <c r="B548" s="129"/>
      <c r="C548" s="181" t="s">
        <v>925</v>
      </c>
      <c r="D548" s="181" t="s">
        <v>244</v>
      </c>
      <c r="E548" s="182" t="s">
        <v>926</v>
      </c>
      <c r="F548" s="286" t="s">
        <v>927</v>
      </c>
      <c r="G548" s="286"/>
      <c r="H548" s="286"/>
      <c r="I548" s="286"/>
      <c r="J548" s="183" t="s">
        <v>233</v>
      </c>
      <c r="K548" s="184">
        <v>267.158</v>
      </c>
      <c r="L548" s="287">
        <v>0</v>
      </c>
      <c r="M548" s="287"/>
      <c r="N548" s="288">
        <f>ROUND(L548*K548,2)</f>
        <v>0</v>
      </c>
      <c r="O548" s="279"/>
      <c r="P548" s="279"/>
      <c r="Q548" s="279"/>
      <c r="R548" s="132"/>
      <c r="T548" s="162" t="s">
        <v>5</v>
      </c>
      <c r="U548" s="46" t="s">
        <v>47</v>
      </c>
      <c r="V548" s="38"/>
      <c r="W548" s="163">
        <f>V548*K548</f>
        <v>0</v>
      </c>
      <c r="X548" s="163">
        <v>0.003</v>
      </c>
      <c r="Y548" s="163">
        <f>X548*K548</f>
        <v>0.801474</v>
      </c>
      <c r="Z548" s="163">
        <v>0</v>
      </c>
      <c r="AA548" s="164">
        <f>Z548*K548</f>
        <v>0</v>
      </c>
      <c r="AR548" s="20" t="s">
        <v>342</v>
      </c>
      <c r="AT548" s="20" t="s">
        <v>244</v>
      </c>
      <c r="AU548" s="20" t="s">
        <v>102</v>
      </c>
      <c r="AY548" s="20" t="s">
        <v>161</v>
      </c>
      <c r="BE548" s="103">
        <f>IF(U548="základní",N548,0)</f>
        <v>0</v>
      </c>
      <c r="BF548" s="103">
        <f>IF(U548="snížená",N548,0)</f>
        <v>0</v>
      </c>
      <c r="BG548" s="103">
        <f>IF(U548="zákl. přenesená",N548,0)</f>
        <v>0</v>
      </c>
      <c r="BH548" s="103">
        <f>IF(U548="sníž. přenesená",N548,0)</f>
        <v>0</v>
      </c>
      <c r="BI548" s="103">
        <f>IF(U548="nulová",N548,0)</f>
        <v>0</v>
      </c>
      <c r="BJ548" s="20" t="s">
        <v>24</v>
      </c>
      <c r="BK548" s="103">
        <f>ROUND(L548*K548,2)</f>
        <v>0</v>
      </c>
      <c r="BL548" s="20" t="s">
        <v>243</v>
      </c>
      <c r="BM548" s="20" t="s">
        <v>928</v>
      </c>
    </row>
    <row r="549" spans="2:51" s="10" customFormat="1" ht="22.5" customHeight="1">
      <c r="B549" s="165"/>
      <c r="C549" s="166"/>
      <c r="D549" s="166"/>
      <c r="E549" s="167" t="s">
        <v>5</v>
      </c>
      <c r="F549" s="280" t="s">
        <v>929</v>
      </c>
      <c r="G549" s="281"/>
      <c r="H549" s="281"/>
      <c r="I549" s="281"/>
      <c r="J549" s="166"/>
      <c r="K549" s="168">
        <v>267.158</v>
      </c>
      <c r="L549" s="166"/>
      <c r="M549" s="166"/>
      <c r="N549" s="166"/>
      <c r="O549" s="166"/>
      <c r="P549" s="166"/>
      <c r="Q549" s="166"/>
      <c r="R549" s="169"/>
      <c r="T549" s="170"/>
      <c r="U549" s="166"/>
      <c r="V549" s="166"/>
      <c r="W549" s="166"/>
      <c r="X549" s="166"/>
      <c r="Y549" s="166"/>
      <c r="Z549" s="166"/>
      <c r="AA549" s="171"/>
      <c r="AT549" s="172" t="s">
        <v>169</v>
      </c>
      <c r="AU549" s="172" t="s">
        <v>102</v>
      </c>
      <c r="AV549" s="10" t="s">
        <v>102</v>
      </c>
      <c r="AW549" s="10" t="s">
        <v>39</v>
      </c>
      <c r="AX549" s="10" t="s">
        <v>24</v>
      </c>
      <c r="AY549" s="172" t="s">
        <v>161</v>
      </c>
    </row>
    <row r="550" spans="2:65" s="1" customFormat="1" ht="31.5" customHeight="1">
      <c r="B550" s="129"/>
      <c r="C550" s="181" t="s">
        <v>930</v>
      </c>
      <c r="D550" s="181" t="s">
        <v>244</v>
      </c>
      <c r="E550" s="182" t="s">
        <v>931</v>
      </c>
      <c r="F550" s="286" t="s">
        <v>932</v>
      </c>
      <c r="G550" s="286"/>
      <c r="H550" s="286"/>
      <c r="I550" s="286"/>
      <c r="J550" s="183" t="s">
        <v>233</v>
      </c>
      <c r="K550" s="184">
        <v>20.308</v>
      </c>
      <c r="L550" s="287">
        <v>0</v>
      </c>
      <c r="M550" s="287"/>
      <c r="N550" s="288">
        <f>ROUND(L550*K550,2)</f>
        <v>0</v>
      </c>
      <c r="O550" s="279"/>
      <c r="P550" s="279"/>
      <c r="Q550" s="279"/>
      <c r="R550" s="132"/>
      <c r="T550" s="162" t="s">
        <v>5</v>
      </c>
      <c r="U550" s="46" t="s">
        <v>47</v>
      </c>
      <c r="V550" s="38"/>
      <c r="W550" s="163">
        <f>V550*K550</f>
        <v>0</v>
      </c>
      <c r="X550" s="163">
        <v>0.0025</v>
      </c>
      <c r="Y550" s="163">
        <f>X550*K550</f>
        <v>0.05077</v>
      </c>
      <c r="Z550" s="163">
        <v>0</v>
      </c>
      <c r="AA550" s="164">
        <f>Z550*K550</f>
        <v>0</v>
      </c>
      <c r="AR550" s="20" t="s">
        <v>342</v>
      </c>
      <c r="AT550" s="20" t="s">
        <v>244</v>
      </c>
      <c r="AU550" s="20" t="s">
        <v>102</v>
      </c>
      <c r="AY550" s="20" t="s">
        <v>161</v>
      </c>
      <c r="BE550" s="103">
        <f>IF(U550="základní",N550,0)</f>
        <v>0</v>
      </c>
      <c r="BF550" s="103">
        <f>IF(U550="snížená",N550,0)</f>
        <v>0</v>
      </c>
      <c r="BG550" s="103">
        <f>IF(U550="zákl. přenesená",N550,0)</f>
        <v>0</v>
      </c>
      <c r="BH550" s="103">
        <f>IF(U550="sníž. přenesená",N550,0)</f>
        <v>0</v>
      </c>
      <c r="BI550" s="103">
        <f>IF(U550="nulová",N550,0)</f>
        <v>0</v>
      </c>
      <c r="BJ550" s="20" t="s">
        <v>24</v>
      </c>
      <c r="BK550" s="103">
        <f>ROUND(L550*K550,2)</f>
        <v>0</v>
      </c>
      <c r="BL550" s="20" t="s">
        <v>243</v>
      </c>
      <c r="BM550" s="20" t="s">
        <v>933</v>
      </c>
    </row>
    <row r="551" spans="2:51" s="10" customFormat="1" ht="22.5" customHeight="1">
      <c r="B551" s="165"/>
      <c r="C551" s="166"/>
      <c r="D551" s="166"/>
      <c r="E551" s="167" t="s">
        <v>5</v>
      </c>
      <c r="F551" s="280" t="s">
        <v>934</v>
      </c>
      <c r="G551" s="281"/>
      <c r="H551" s="281"/>
      <c r="I551" s="281"/>
      <c r="J551" s="166"/>
      <c r="K551" s="168">
        <v>20.308</v>
      </c>
      <c r="L551" s="166"/>
      <c r="M551" s="166"/>
      <c r="N551" s="166"/>
      <c r="O551" s="166"/>
      <c r="P551" s="166"/>
      <c r="Q551" s="166"/>
      <c r="R551" s="169"/>
      <c r="T551" s="170"/>
      <c r="U551" s="166"/>
      <c r="V551" s="166"/>
      <c r="W551" s="166"/>
      <c r="X551" s="166"/>
      <c r="Y551" s="166"/>
      <c r="Z551" s="166"/>
      <c r="AA551" s="171"/>
      <c r="AT551" s="172" t="s">
        <v>169</v>
      </c>
      <c r="AU551" s="172" t="s">
        <v>102</v>
      </c>
      <c r="AV551" s="10" t="s">
        <v>102</v>
      </c>
      <c r="AW551" s="10" t="s">
        <v>39</v>
      </c>
      <c r="AX551" s="10" t="s">
        <v>24</v>
      </c>
      <c r="AY551" s="172" t="s">
        <v>161</v>
      </c>
    </row>
    <row r="552" spans="2:65" s="1" customFormat="1" ht="31.5" customHeight="1">
      <c r="B552" s="129"/>
      <c r="C552" s="181" t="s">
        <v>935</v>
      </c>
      <c r="D552" s="181" t="s">
        <v>244</v>
      </c>
      <c r="E552" s="182" t="s">
        <v>936</v>
      </c>
      <c r="F552" s="286" t="s">
        <v>937</v>
      </c>
      <c r="G552" s="286"/>
      <c r="H552" s="286"/>
      <c r="I552" s="286"/>
      <c r="J552" s="183" t="s">
        <v>233</v>
      </c>
      <c r="K552" s="184">
        <v>51.306</v>
      </c>
      <c r="L552" s="287">
        <v>0</v>
      </c>
      <c r="M552" s="287"/>
      <c r="N552" s="288">
        <f>ROUND(L552*K552,2)</f>
        <v>0</v>
      </c>
      <c r="O552" s="279"/>
      <c r="P552" s="279"/>
      <c r="Q552" s="279"/>
      <c r="R552" s="132"/>
      <c r="T552" s="162" t="s">
        <v>5</v>
      </c>
      <c r="U552" s="46" t="s">
        <v>47</v>
      </c>
      <c r="V552" s="38"/>
      <c r="W552" s="163">
        <f>V552*K552</f>
        <v>0</v>
      </c>
      <c r="X552" s="163">
        <v>0.0025</v>
      </c>
      <c r="Y552" s="163">
        <f>X552*K552</f>
        <v>0.128265</v>
      </c>
      <c r="Z552" s="163">
        <v>0</v>
      </c>
      <c r="AA552" s="164">
        <f>Z552*K552</f>
        <v>0</v>
      </c>
      <c r="AR552" s="20" t="s">
        <v>342</v>
      </c>
      <c r="AT552" s="20" t="s">
        <v>244</v>
      </c>
      <c r="AU552" s="20" t="s">
        <v>102</v>
      </c>
      <c r="AY552" s="20" t="s">
        <v>161</v>
      </c>
      <c r="BE552" s="103">
        <f>IF(U552="základní",N552,0)</f>
        <v>0</v>
      </c>
      <c r="BF552" s="103">
        <f>IF(U552="snížená",N552,0)</f>
        <v>0</v>
      </c>
      <c r="BG552" s="103">
        <f>IF(U552="zákl. přenesená",N552,0)</f>
        <v>0</v>
      </c>
      <c r="BH552" s="103">
        <f>IF(U552="sníž. přenesená",N552,0)</f>
        <v>0</v>
      </c>
      <c r="BI552" s="103">
        <f>IF(U552="nulová",N552,0)</f>
        <v>0</v>
      </c>
      <c r="BJ552" s="20" t="s">
        <v>24</v>
      </c>
      <c r="BK552" s="103">
        <f>ROUND(L552*K552,2)</f>
        <v>0</v>
      </c>
      <c r="BL552" s="20" t="s">
        <v>243</v>
      </c>
      <c r="BM552" s="20" t="s">
        <v>938</v>
      </c>
    </row>
    <row r="553" spans="2:51" s="10" customFormat="1" ht="22.5" customHeight="1">
      <c r="B553" s="165"/>
      <c r="C553" s="166"/>
      <c r="D553" s="166"/>
      <c r="E553" s="167" t="s">
        <v>5</v>
      </c>
      <c r="F553" s="280" t="s">
        <v>939</v>
      </c>
      <c r="G553" s="281"/>
      <c r="H553" s="281"/>
      <c r="I553" s="281"/>
      <c r="J553" s="166"/>
      <c r="K553" s="168">
        <v>51.306</v>
      </c>
      <c r="L553" s="166"/>
      <c r="M553" s="166"/>
      <c r="N553" s="166"/>
      <c r="O553" s="166"/>
      <c r="P553" s="166"/>
      <c r="Q553" s="166"/>
      <c r="R553" s="169"/>
      <c r="T553" s="170"/>
      <c r="U553" s="166"/>
      <c r="V553" s="166"/>
      <c r="W553" s="166"/>
      <c r="X553" s="166"/>
      <c r="Y553" s="166"/>
      <c r="Z553" s="166"/>
      <c r="AA553" s="171"/>
      <c r="AT553" s="172" t="s">
        <v>169</v>
      </c>
      <c r="AU553" s="172" t="s">
        <v>102</v>
      </c>
      <c r="AV553" s="10" t="s">
        <v>102</v>
      </c>
      <c r="AW553" s="10" t="s">
        <v>39</v>
      </c>
      <c r="AX553" s="10" t="s">
        <v>24</v>
      </c>
      <c r="AY553" s="172" t="s">
        <v>161</v>
      </c>
    </row>
    <row r="554" spans="2:65" s="1" customFormat="1" ht="31.5" customHeight="1">
      <c r="B554" s="129"/>
      <c r="C554" s="181" t="s">
        <v>940</v>
      </c>
      <c r="D554" s="181" t="s">
        <v>244</v>
      </c>
      <c r="E554" s="182" t="s">
        <v>941</v>
      </c>
      <c r="F554" s="286" t="s">
        <v>942</v>
      </c>
      <c r="G554" s="286"/>
      <c r="H554" s="286"/>
      <c r="I554" s="286"/>
      <c r="J554" s="183" t="s">
        <v>233</v>
      </c>
      <c r="K554" s="184">
        <v>53.168</v>
      </c>
      <c r="L554" s="287">
        <v>0</v>
      </c>
      <c r="M554" s="287"/>
      <c r="N554" s="288">
        <f>ROUND(L554*K554,2)</f>
        <v>0</v>
      </c>
      <c r="O554" s="279"/>
      <c r="P554" s="279"/>
      <c r="Q554" s="279"/>
      <c r="R554" s="132"/>
      <c r="T554" s="162" t="s">
        <v>5</v>
      </c>
      <c r="U554" s="46" t="s">
        <v>47</v>
      </c>
      <c r="V554" s="38"/>
      <c r="W554" s="163">
        <f>V554*K554</f>
        <v>0</v>
      </c>
      <c r="X554" s="163">
        <v>0.0025</v>
      </c>
      <c r="Y554" s="163">
        <f>X554*K554</f>
        <v>0.13292</v>
      </c>
      <c r="Z554" s="163">
        <v>0</v>
      </c>
      <c r="AA554" s="164">
        <f>Z554*K554</f>
        <v>0</v>
      </c>
      <c r="AR554" s="20" t="s">
        <v>342</v>
      </c>
      <c r="AT554" s="20" t="s">
        <v>244</v>
      </c>
      <c r="AU554" s="20" t="s">
        <v>102</v>
      </c>
      <c r="AY554" s="20" t="s">
        <v>161</v>
      </c>
      <c r="BE554" s="103">
        <f>IF(U554="základní",N554,0)</f>
        <v>0</v>
      </c>
      <c r="BF554" s="103">
        <f>IF(U554="snížená",N554,0)</f>
        <v>0</v>
      </c>
      <c r="BG554" s="103">
        <f>IF(U554="zákl. přenesená",N554,0)</f>
        <v>0</v>
      </c>
      <c r="BH554" s="103">
        <f>IF(U554="sníž. přenesená",N554,0)</f>
        <v>0</v>
      </c>
      <c r="BI554" s="103">
        <f>IF(U554="nulová",N554,0)</f>
        <v>0</v>
      </c>
      <c r="BJ554" s="20" t="s">
        <v>24</v>
      </c>
      <c r="BK554" s="103">
        <f>ROUND(L554*K554,2)</f>
        <v>0</v>
      </c>
      <c r="BL554" s="20" t="s">
        <v>243</v>
      </c>
      <c r="BM554" s="20" t="s">
        <v>943</v>
      </c>
    </row>
    <row r="555" spans="2:51" s="10" customFormat="1" ht="22.5" customHeight="1">
      <c r="B555" s="165"/>
      <c r="C555" s="166"/>
      <c r="D555" s="166"/>
      <c r="E555" s="167" t="s">
        <v>5</v>
      </c>
      <c r="F555" s="280" t="s">
        <v>944</v>
      </c>
      <c r="G555" s="281"/>
      <c r="H555" s="281"/>
      <c r="I555" s="281"/>
      <c r="J555" s="166"/>
      <c r="K555" s="168">
        <v>53.168</v>
      </c>
      <c r="L555" s="166"/>
      <c r="M555" s="166"/>
      <c r="N555" s="166"/>
      <c r="O555" s="166"/>
      <c r="P555" s="166"/>
      <c r="Q555" s="166"/>
      <c r="R555" s="169"/>
      <c r="T555" s="170"/>
      <c r="U555" s="166"/>
      <c r="V555" s="166"/>
      <c r="W555" s="166"/>
      <c r="X555" s="166"/>
      <c r="Y555" s="166"/>
      <c r="Z555" s="166"/>
      <c r="AA555" s="171"/>
      <c r="AT555" s="172" t="s">
        <v>169</v>
      </c>
      <c r="AU555" s="172" t="s">
        <v>102</v>
      </c>
      <c r="AV555" s="10" t="s">
        <v>102</v>
      </c>
      <c r="AW555" s="10" t="s">
        <v>39</v>
      </c>
      <c r="AX555" s="10" t="s">
        <v>24</v>
      </c>
      <c r="AY555" s="172" t="s">
        <v>161</v>
      </c>
    </row>
    <row r="556" spans="2:65" s="1" customFormat="1" ht="31.5" customHeight="1">
      <c r="B556" s="129"/>
      <c r="C556" s="181" t="s">
        <v>945</v>
      </c>
      <c r="D556" s="181" t="s">
        <v>244</v>
      </c>
      <c r="E556" s="182" t="s">
        <v>946</v>
      </c>
      <c r="F556" s="286" t="s">
        <v>947</v>
      </c>
      <c r="G556" s="286"/>
      <c r="H556" s="286"/>
      <c r="I556" s="286"/>
      <c r="J556" s="183" t="s">
        <v>233</v>
      </c>
      <c r="K556" s="184">
        <v>7.65</v>
      </c>
      <c r="L556" s="287">
        <v>0</v>
      </c>
      <c r="M556" s="287"/>
      <c r="N556" s="288">
        <f>ROUND(L556*K556,2)</f>
        <v>0</v>
      </c>
      <c r="O556" s="279"/>
      <c r="P556" s="279"/>
      <c r="Q556" s="279"/>
      <c r="R556" s="132"/>
      <c r="T556" s="162" t="s">
        <v>5</v>
      </c>
      <c r="U556" s="46" t="s">
        <v>47</v>
      </c>
      <c r="V556" s="38"/>
      <c r="W556" s="163">
        <f>V556*K556</f>
        <v>0</v>
      </c>
      <c r="X556" s="163">
        <v>0.005</v>
      </c>
      <c r="Y556" s="163">
        <f>X556*K556</f>
        <v>0.03825</v>
      </c>
      <c r="Z556" s="163">
        <v>0</v>
      </c>
      <c r="AA556" s="164">
        <f>Z556*K556</f>
        <v>0</v>
      </c>
      <c r="AR556" s="20" t="s">
        <v>342</v>
      </c>
      <c r="AT556" s="20" t="s">
        <v>244</v>
      </c>
      <c r="AU556" s="20" t="s">
        <v>102</v>
      </c>
      <c r="AY556" s="20" t="s">
        <v>161</v>
      </c>
      <c r="BE556" s="103">
        <f>IF(U556="základní",N556,0)</f>
        <v>0</v>
      </c>
      <c r="BF556" s="103">
        <f>IF(U556="snížená",N556,0)</f>
        <v>0</v>
      </c>
      <c r="BG556" s="103">
        <f>IF(U556="zákl. přenesená",N556,0)</f>
        <v>0</v>
      </c>
      <c r="BH556" s="103">
        <f>IF(U556="sníž. přenesená",N556,0)</f>
        <v>0</v>
      </c>
      <c r="BI556" s="103">
        <f>IF(U556="nulová",N556,0)</f>
        <v>0</v>
      </c>
      <c r="BJ556" s="20" t="s">
        <v>24</v>
      </c>
      <c r="BK556" s="103">
        <f>ROUND(L556*K556,2)</f>
        <v>0</v>
      </c>
      <c r="BL556" s="20" t="s">
        <v>243</v>
      </c>
      <c r="BM556" s="20" t="s">
        <v>948</v>
      </c>
    </row>
    <row r="557" spans="2:65" s="1" customFormat="1" ht="31.5" customHeight="1">
      <c r="B557" s="129"/>
      <c r="C557" s="158" t="s">
        <v>949</v>
      </c>
      <c r="D557" s="158" t="s">
        <v>162</v>
      </c>
      <c r="E557" s="159" t="s">
        <v>950</v>
      </c>
      <c r="F557" s="277" t="s">
        <v>951</v>
      </c>
      <c r="G557" s="277"/>
      <c r="H557" s="277"/>
      <c r="I557" s="277"/>
      <c r="J557" s="160" t="s">
        <v>233</v>
      </c>
      <c r="K557" s="161">
        <v>122.59</v>
      </c>
      <c r="L557" s="278">
        <v>0</v>
      </c>
      <c r="M557" s="278"/>
      <c r="N557" s="279">
        <f>ROUND(L557*K557,2)</f>
        <v>0</v>
      </c>
      <c r="O557" s="279"/>
      <c r="P557" s="279"/>
      <c r="Q557" s="279"/>
      <c r="R557" s="132"/>
      <c r="T557" s="162" t="s">
        <v>5</v>
      </c>
      <c r="U557" s="46" t="s">
        <v>47</v>
      </c>
      <c r="V557" s="38"/>
      <c r="W557" s="163">
        <f>V557*K557</f>
        <v>0</v>
      </c>
      <c r="X557" s="163">
        <v>0.006</v>
      </c>
      <c r="Y557" s="163">
        <f>X557*K557</f>
        <v>0.7355400000000001</v>
      </c>
      <c r="Z557" s="163">
        <v>0</v>
      </c>
      <c r="AA557" s="164">
        <f>Z557*K557</f>
        <v>0</v>
      </c>
      <c r="AR557" s="20" t="s">
        <v>243</v>
      </c>
      <c r="AT557" s="20" t="s">
        <v>162</v>
      </c>
      <c r="AU557" s="20" t="s">
        <v>102</v>
      </c>
      <c r="AY557" s="20" t="s">
        <v>161</v>
      </c>
      <c r="BE557" s="103">
        <f>IF(U557="základní",N557,0)</f>
        <v>0</v>
      </c>
      <c r="BF557" s="103">
        <f>IF(U557="snížená",N557,0)</f>
        <v>0</v>
      </c>
      <c r="BG557" s="103">
        <f>IF(U557="zákl. přenesená",N557,0)</f>
        <v>0</v>
      </c>
      <c r="BH557" s="103">
        <f>IF(U557="sníž. přenesená",N557,0)</f>
        <v>0</v>
      </c>
      <c r="BI557" s="103">
        <f>IF(U557="nulová",N557,0)</f>
        <v>0</v>
      </c>
      <c r="BJ557" s="20" t="s">
        <v>24</v>
      </c>
      <c r="BK557" s="103">
        <f>ROUND(L557*K557,2)</f>
        <v>0</v>
      </c>
      <c r="BL557" s="20" t="s">
        <v>243</v>
      </c>
      <c r="BM557" s="20" t="s">
        <v>952</v>
      </c>
    </row>
    <row r="558" spans="2:51" s="10" customFormat="1" ht="22.5" customHeight="1">
      <c r="B558" s="165"/>
      <c r="C558" s="166"/>
      <c r="D558" s="166"/>
      <c r="E558" s="167" t="s">
        <v>5</v>
      </c>
      <c r="F558" s="280" t="s">
        <v>302</v>
      </c>
      <c r="G558" s="281"/>
      <c r="H558" s="281"/>
      <c r="I558" s="281"/>
      <c r="J558" s="166"/>
      <c r="K558" s="168">
        <v>80.295</v>
      </c>
      <c r="L558" s="166"/>
      <c r="M558" s="166"/>
      <c r="N558" s="166"/>
      <c r="O558" s="166"/>
      <c r="P558" s="166"/>
      <c r="Q558" s="166"/>
      <c r="R558" s="169"/>
      <c r="T558" s="170"/>
      <c r="U558" s="166"/>
      <c r="V558" s="166"/>
      <c r="W558" s="166"/>
      <c r="X558" s="166"/>
      <c r="Y558" s="166"/>
      <c r="Z558" s="166"/>
      <c r="AA558" s="171"/>
      <c r="AT558" s="172" t="s">
        <v>169</v>
      </c>
      <c r="AU558" s="172" t="s">
        <v>102</v>
      </c>
      <c r="AV558" s="10" t="s">
        <v>102</v>
      </c>
      <c r="AW558" s="10" t="s">
        <v>39</v>
      </c>
      <c r="AX558" s="10" t="s">
        <v>82</v>
      </c>
      <c r="AY558" s="172" t="s">
        <v>161</v>
      </c>
    </row>
    <row r="559" spans="2:51" s="10" customFormat="1" ht="22.5" customHeight="1">
      <c r="B559" s="165"/>
      <c r="C559" s="166"/>
      <c r="D559" s="166"/>
      <c r="E559" s="167" t="s">
        <v>5</v>
      </c>
      <c r="F559" s="282" t="s">
        <v>953</v>
      </c>
      <c r="G559" s="283"/>
      <c r="H559" s="283"/>
      <c r="I559" s="283"/>
      <c r="J559" s="166"/>
      <c r="K559" s="168">
        <v>6.375</v>
      </c>
      <c r="L559" s="166"/>
      <c r="M559" s="166"/>
      <c r="N559" s="166"/>
      <c r="O559" s="166"/>
      <c r="P559" s="166"/>
      <c r="Q559" s="166"/>
      <c r="R559" s="169"/>
      <c r="T559" s="170"/>
      <c r="U559" s="166"/>
      <c r="V559" s="166"/>
      <c r="W559" s="166"/>
      <c r="X559" s="166"/>
      <c r="Y559" s="166"/>
      <c r="Z559" s="166"/>
      <c r="AA559" s="171"/>
      <c r="AT559" s="172" t="s">
        <v>169</v>
      </c>
      <c r="AU559" s="172" t="s">
        <v>102</v>
      </c>
      <c r="AV559" s="10" t="s">
        <v>102</v>
      </c>
      <c r="AW559" s="10" t="s">
        <v>39</v>
      </c>
      <c r="AX559" s="10" t="s">
        <v>82</v>
      </c>
      <c r="AY559" s="172" t="s">
        <v>161</v>
      </c>
    </row>
    <row r="560" spans="2:51" s="10" customFormat="1" ht="22.5" customHeight="1">
      <c r="B560" s="165"/>
      <c r="C560" s="166"/>
      <c r="D560" s="166"/>
      <c r="E560" s="167" t="s">
        <v>5</v>
      </c>
      <c r="F560" s="282" t="s">
        <v>300</v>
      </c>
      <c r="G560" s="283"/>
      <c r="H560" s="283"/>
      <c r="I560" s="283"/>
      <c r="J560" s="166"/>
      <c r="K560" s="168">
        <v>35.92</v>
      </c>
      <c r="L560" s="166"/>
      <c r="M560" s="166"/>
      <c r="N560" s="166"/>
      <c r="O560" s="166"/>
      <c r="P560" s="166"/>
      <c r="Q560" s="166"/>
      <c r="R560" s="169"/>
      <c r="T560" s="170"/>
      <c r="U560" s="166"/>
      <c r="V560" s="166"/>
      <c r="W560" s="166"/>
      <c r="X560" s="166"/>
      <c r="Y560" s="166"/>
      <c r="Z560" s="166"/>
      <c r="AA560" s="171"/>
      <c r="AT560" s="172" t="s">
        <v>169</v>
      </c>
      <c r="AU560" s="172" t="s">
        <v>102</v>
      </c>
      <c r="AV560" s="10" t="s">
        <v>102</v>
      </c>
      <c r="AW560" s="10" t="s">
        <v>39</v>
      </c>
      <c r="AX560" s="10" t="s">
        <v>82</v>
      </c>
      <c r="AY560" s="172" t="s">
        <v>161</v>
      </c>
    </row>
    <row r="561" spans="2:51" s="11" customFormat="1" ht="22.5" customHeight="1">
      <c r="B561" s="173"/>
      <c r="C561" s="174"/>
      <c r="D561" s="174"/>
      <c r="E561" s="175" t="s">
        <v>5</v>
      </c>
      <c r="F561" s="284" t="s">
        <v>171</v>
      </c>
      <c r="G561" s="285"/>
      <c r="H561" s="285"/>
      <c r="I561" s="285"/>
      <c r="J561" s="174"/>
      <c r="K561" s="176">
        <v>122.59</v>
      </c>
      <c r="L561" s="174"/>
      <c r="M561" s="174"/>
      <c r="N561" s="174"/>
      <c r="O561" s="174"/>
      <c r="P561" s="174"/>
      <c r="Q561" s="174"/>
      <c r="R561" s="177"/>
      <c r="T561" s="178"/>
      <c r="U561" s="174"/>
      <c r="V561" s="174"/>
      <c r="W561" s="174"/>
      <c r="X561" s="174"/>
      <c r="Y561" s="174"/>
      <c r="Z561" s="174"/>
      <c r="AA561" s="179"/>
      <c r="AT561" s="180" t="s">
        <v>169</v>
      </c>
      <c r="AU561" s="180" t="s">
        <v>102</v>
      </c>
      <c r="AV561" s="11" t="s">
        <v>166</v>
      </c>
      <c r="AW561" s="11" t="s">
        <v>39</v>
      </c>
      <c r="AX561" s="11" t="s">
        <v>24</v>
      </c>
      <c r="AY561" s="180" t="s">
        <v>161</v>
      </c>
    </row>
    <row r="562" spans="2:65" s="1" customFormat="1" ht="31.5" customHeight="1">
      <c r="B562" s="129"/>
      <c r="C562" s="181" t="s">
        <v>954</v>
      </c>
      <c r="D562" s="181" t="s">
        <v>244</v>
      </c>
      <c r="E562" s="182" t="s">
        <v>955</v>
      </c>
      <c r="F562" s="286" t="s">
        <v>956</v>
      </c>
      <c r="G562" s="286"/>
      <c r="H562" s="286"/>
      <c r="I562" s="286"/>
      <c r="J562" s="183" t="s">
        <v>233</v>
      </c>
      <c r="K562" s="184">
        <v>125.042</v>
      </c>
      <c r="L562" s="287">
        <v>0</v>
      </c>
      <c r="M562" s="287"/>
      <c r="N562" s="288">
        <f>ROUND(L562*K562,2)</f>
        <v>0</v>
      </c>
      <c r="O562" s="279"/>
      <c r="P562" s="279"/>
      <c r="Q562" s="279"/>
      <c r="R562" s="132"/>
      <c r="T562" s="162" t="s">
        <v>5</v>
      </c>
      <c r="U562" s="46" t="s">
        <v>47</v>
      </c>
      <c r="V562" s="38"/>
      <c r="W562" s="163">
        <f>V562*K562</f>
        <v>0</v>
      </c>
      <c r="X562" s="163">
        <v>0.0028</v>
      </c>
      <c r="Y562" s="163">
        <f>X562*K562</f>
        <v>0.3501176</v>
      </c>
      <c r="Z562" s="163">
        <v>0</v>
      </c>
      <c r="AA562" s="164">
        <f>Z562*K562</f>
        <v>0</v>
      </c>
      <c r="AR562" s="20" t="s">
        <v>342</v>
      </c>
      <c r="AT562" s="20" t="s">
        <v>244</v>
      </c>
      <c r="AU562" s="20" t="s">
        <v>102</v>
      </c>
      <c r="AY562" s="20" t="s">
        <v>161</v>
      </c>
      <c r="BE562" s="103">
        <f>IF(U562="základní",N562,0)</f>
        <v>0</v>
      </c>
      <c r="BF562" s="103">
        <f>IF(U562="snížená",N562,0)</f>
        <v>0</v>
      </c>
      <c r="BG562" s="103">
        <f>IF(U562="zákl. přenesená",N562,0)</f>
        <v>0</v>
      </c>
      <c r="BH562" s="103">
        <f>IF(U562="sníž. přenesená",N562,0)</f>
        <v>0</v>
      </c>
      <c r="BI562" s="103">
        <f>IF(U562="nulová",N562,0)</f>
        <v>0</v>
      </c>
      <c r="BJ562" s="20" t="s">
        <v>24</v>
      </c>
      <c r="BK562" s="103">
        <f>ROUND(L562*K562,2)</f>
        <v>0</v>
      </c>
      <c r="BL562" s="20" t="s">
        <v>243</v>
      </c>
      <c r="BM562" s="20" t="s">
        <v>957</v>
      </c>
    </row>
    <row r="563" spans="2:65" s="1" customFormat="1" ht="31.5" customHeight="1">
      <c r="B563" s="129"/>
      <c r="C563" s="158" t="s">
        <v>958</v>
      </c>
      <c r="D563" s="158" t="s">
        <v>162</v>
      </c>
      <c r="E563" s="159" t="s">
        <v>959</v>
      </c>
      <c r="F563" s="277" t="s">
        <v>960</v>
      </c>
      <c r="G563" s="277"/>
      <c r="H563" s="277"/>
      <c r="I563" s="277"/>
      <c r="J563" s="160" t="s">
        <v>233</v>
      </c>
      <c r="K563" s="161">
        <v>19.91</v>
      </c>
      <c r="L563" s="278">
        <v>0</v>
      </c>
      <c r="M563" s="278"/>
      <c r="N563" s="279">
        <f>ROUND(L563*K563,2)</f>
        <v>0</v>
      </c>
      <c r="O563" s="279"/>
      <c r="P563" s="279"/>
      <c r="Q563" s="279"/>
      <c r="R563" s="132"/>
      <c r="T563" s="162" t="s">
        <v>5</v>
      </c>
      <c r="U563" s="46" t="s">
        <v>47</v>
      </c>
      <c r="V563" s="38"/>
      <c r="W563" s="163">
        <f>V563*K563</f>
        <v>0</v>
      </c>
      <c r="X563" s="163">
        <v>0.006</v>
      </c>
      <c r="Y563" s="163">
        <f>X563*K563</f>
        <v>0.11946</v>
      </c>
      <c r="Z563" s="163">
        <v>0</v>
      </c>
      <c r="AA563" s="164">
        <f>Z563*K563</f>
        <v>0</v>
      </c>
      <c r="AR563" s="20" t="s">
        <v>243</v>
      </c>
      <c r="AT563" s="20" t="s">
        <v>162</v>
      </c>
      <c r="AU563" s="20" t="s">
        <v>102</v>
      </c>
      <c r="AY563" s="20" t="s">
        <v>161</v>
      </c>
      <c r="BE563" s="103">
        <f>IF(U563="základní",N563,0)</f>
        <v>0</v>
      </c>
      <c r="BF563" s="103">
        <f>IF(U563="snížená",N563,0)</f>
        <v>0</v>
      </c>
      <c r="BG563" s="103">
        <f>IF(U563="zákl. přenesená",N563,0)</f>
        <v>0</v>
      </c>
      <c r="BH563" s="103">
        <f>IF(U563="sníž. přenesená",N563,0)</f>
        <v>0</v>
      </c>
      <c r="BI563" s="103">
        <f>IF(U563="nulová",N563,0)</f>
        <v>0</v>
      </c>
      <c r="BJ563" s="20" t="s">
        <v>24</v>
      </c>
      <c r="BK563" s="103">
        <f>ROUND(L563*K563,2)</f>
        <v>0</v>
      </c>
      <c r="BL563" s="20" t="s">
        <v>243</v>
      </c>
      <c r="BM563" s="20" t="s">
        <v>961</v>
      </c>
    </row>
    <row r="564" spans="2:51" s="10" customFormat="1" ht="22.5" customHeight="1">
      <c r="B564" s="165"/>
      <c r="C564" s="166"/>
      <c r="D564" s="166"/>
      <c r="E564" s="167" t="s">
        <v>5</v>
      </c>
      <c r="F564" s="280" t="s">
        <v>962</v>
      </c>
      <c r="G564" s="281"/>
      <c r="H564" s="281"/>
      <c r="I564" s="281"/>
      <c r="J564" s="166"/>
      <c r="K564" s="168">
        <v>19.91</v>
      </c>
      <c r="L564" s="166"/>
      <c r="M564" s="166"/>
      <c r="N564" s="166"/>
      <c r="O564" s="166"/>
      <c r="P564" s="166"/>
      <c r="Q564" s="166"/>
      <c r="R564" s="169"/>
      <c r="T564" s="170"/>
      <c r="U564" s="166"/>
      <c r="V564" s="166"/>
      <c r="W564" s="166"/>
      <c r="X564" s="166"/>
      <c r="Y564" s="166"/>
      <c r="Z564" s="166"/>
      <c r="AA564" s="171"/>
      <c r="AT564" s="172" t="s">
        <v>169</v>
      </c>
      <c r="AU564" s="172" t="s">
        <v>102</v>
      </c>
      <c r="AV564" s="10" t="s">
        <v>102</v>
      </c>
      <c r="AW564" s="10" t="s">
        <v>39</v>
      </c>
      <c r="AX564" s="10" t="s">
        <v>24</v>
      </c>
      <c r="AY564" s="172" t="s">
        <v>161</v>
      </c>
    </row>
    <row r="565" spans="2:65" s="1" customFormat="1" ht="31.5" customHeight="1">
      <c r="B565" s="129"/>
      <c r="C565" s="158" t="s">
        <v>963</v>
      </c>
      <c r="D565" s="158" t="s">
        <v>162</v>
      </c>
      <c r="E565" s="159" t="s">
        <v>964</v>
      </c>
      <c r="F565" s="277" t="s">
        <v>965</v>
      </c>
      <c r="G565" s="277"/>
      <c r="H565" s="277"/>
      <c r="I565" s="277"/>
      <c r="J565" s="160" t="s">
        <v>233</v>
      </c>
      <c r="K565" s="161">
        <v>52.125</v>
      </c>
      <c r="L565" s="278">
        <v>0</v>
      </c>
      <c r="M565" s="278"/>
      <c r="N565" s="279">
        <f>ROUND(L565*K565,2)</f>
        <v>0</v>
      </c>
      <c r="O565" s="279"/>
      <c r="P565" s="279"/>
      <c r="Q565" s="279"/>
      <c r="R565" s="132"/>
      <c r="T565" s="162" t="s">
        <v>5</v>
      </c>
      <c r="U565" s="46" t="s">
        <v>47</v>
      </c>
      <c r="V565" s="38"/>
      <c r="W565" s="163">
        <f>V565*K565</f>
        <v>0</v>
      </c>
      <c r="X565" s="163">
        <v>0.006</v>
      </c>
      <c r="Y565" s="163">
        <f>X565*K565</f>
        <v>0.31275000000000003</v>
      </c>
      <c r="Z565" s="163">
        <v>0</v>
      </c>
      <c r="AA565" s="164">
        <f>Z565*K565</f>
        <v>0</v>
      </c>
      <c r="AR565" s="20" t="s">
        <v>243</v>
      </c>
      <c r="AT565" s="20" t="s">
        <v>162</v>
      </c>
      <c r="AU565" s="20" t="s">
        <v>102</v>
      </c>
      <c r="AY565" s="20" t="s">
        <v>161</v>
      </c>
      <c r="BE565" s="103">
        <f>IF(U565="základní",N565,0)</f>
        <v>0</v>
      </c>
      <c r="BF565" s="103">
        <f>IF(U565="snížená",N565,0)</f>
        <v>0</v>
      </c>
      <c r="BG565" s="103">
        <f>IF(U565="zákl. přenesená",N565,0)</f>
        <v>0</v>
      </c>
      <c r="BH565" s="103">
        <f>IF(U565="sníž. přenesená",N565,0)</f>
        <v>0</v>
      </c>
      <c r="BI565" s="103">
        <f>IF(U565="nulová",N565,0)</f>
        <v>0</v>
      </c>
      <c r="BJ565" s="20" t="s">
        <v>24</v>
      </c>
      <c r="BK565" s="103">
        <f>ROUND(L565*K565,2)</f>
        <v>0</v>
      </c>
      <c r="BL565" s="20" t="s">
        <v>243</v>
      </c>
      <c r="BM565" s="20" t="s">
        <v>966</v>
      </c>
    </row>
    <row r="566" spans="2:51" s="10" customFormat="1" ht="22.5" customHeight="1">
      <c r="B566" s="165"/>
      <c r="C566" s="166"/>
      <c r="D566" s="166"/>
      <c r="E566" s="167" t="s">
        <v>5</v>
      </c>
      <c r="F566" s="280" t="s">
        <v>967</v>
      </c>
      <c r="G566" s="281"/>
      <c r="H566" s="281"/>
      <c r="I566" s="281"/>
      <c r="J566" s="166"/>
      <c r="K566" s="168">
        <v>52.125</v>
      </c>
      <c r="L566" s="166"/>
      <c r="M566" s="166"/>
      <c r="N566" s="166"/>
      <c r="O566" s="166"/>
      <c r="P566" s="166"/>
      <c r="Q566" s="166"/>
      <c r="R566" s="169"/>
      <c r="T566" s="170"/>
      <c r="U566" s="166"/>
      <c r="V566" s="166"/>
      <c r="W566" s="166"/>
      <c r="X566" s="166"/>
      <c r="Y566" s="166"/>
      <c r="Z566" s="166"/>
      <c r="AA566" s="171"/>
      <c r="AT566" s="172" t="s">
        <v>169</v>
      </c>
      <c r="AU566" s="172" t="s">
        <v>102</v>
      </c>
      <c r="AV566" s="10" t="s">
        <v>102</v>
      </c>
      <c r="AW566" s="10" t="s">
        <v>39</v>
      </c>
      <c r="AX566" s="10" t="s">
        <v>24</v>
      </c>
      <c r="AY566" s="172" t="s">
        <v>161</v>
      </c>
    </row>
    <row r="567" spans="2:51" s="10" customFormat="1" ht="22.5" customHeight="1">
      <c r="B567" s="165"/>
      <c r="C567" s="166"/>
      <c r="D567" s="166"/>
      <c r="E567" s="167" t="s">
        <v>5</v>
      </c>
      <c r="F567" s="282" t="s">
        <v>5</v>
      </c>
      <c r="G567" s="283"/>
      <c r="H567" s="283"/>
      <c r="I567" s="283"/>
      <c r="J567" s="166"/>
      <c r="K567" s="168">
        <v>0</v>
      </c>
      <c r="L567" s="166"/>
      <c r="M567" s="166"/>
      <c r="N567" s="166"/>
      <c r="O567" s="166"/>
      <c r="P567" s="166"/>
      <c r="Q567" s="166"/>
      <c r="R567" s="169"/>
      <c r="T567" s="170"/>
      <c r="U567" s="166"/>
      <c r="V567" s="166"/>
      <c r="W567" s="166"/>
      <c r="X567" s="166"/>
      <c r="Y567" s="166"/>
      <c r="Z567" s="166"/>
      <c r="AA567" s="171"/>
      <c r="AT567" s="172" t="s">
        <v>169</v>
      </c>
      <c r="AU567" s="172" t="s">
        <v>102</v>
      </c>
      <c r="AV567" s="10" t="s">
        <v>102</v>
      </c>
      <c r="AW567" s="10" t="s">
        <v>39</v>
      </c>
      <c r="AX567" s="10" t="s">
        <v>82</v>
      </c>
      <c r="AY567" s="172" t="s">
        <v>161</v>
      </c>
    </row>
    <row r="568" spans="2:65" s="1" customFormat="1" ht="31.5" customHeight="1">
      <c r="B568" s="129"/>
      <c r="C568" s="158" t="s">
        <v>968</v>
      </c>
      <c r="D568" s="158" t="s">
        <v>162</v>
      </c>
      <c r="E568" s="159" t="s">
        <v>969</v>
      </c>
      <c r="F568" s="277" t="s">
        <v>970</v>
      </c>
      <c r="G568" s="277"/>
      <c r="H568" s="277"/>
      <c r="I568" s="277"/>
      <c r="J568" s="160" t="s">
        <v>233</v>
      </c>
      <c r="K568" s="161">
        <v>7.5</v>
      </c>
      <c r="L568" s="278">
        <v>0</v>
      </c>
      <c r="M568" s="278"/>
      <c r="N568" s="279">
        <f>ROUND(L568*K568,2)</f>
        <v>0</v>
      </c>
      <c r="O568" s="279"/>
      <c r="P568" s="279"/>
      <c r="Q568" s="279"/>
      <c r="R568" s="132"/>
      <c r="T568" s="162" t="s">
        <v>5</v>
      </c>
      <c r="U568" s="46" t="s">
        <v>47</v>
      </c>
      <c r="V568" s="38"/>
      <c r="W568" s="163">
        <f>V568*K568</f>
        <v>0</v>
      </c>
      <c r="X568" s="163">
        <v>0.006</v>
      </c>
      <c r="Y568" s="163">
        <f>X568*K568</f>
        <v>0.045</v>
      </c>
      <c r="Z568" s="163">
        <v>0</v>
      </c>
      <c r="AA568" s="164">
        <f>Z568*K568</f>
        <v>0</v>
      </c>
      <c r="AR568" s="20" t="s">
        <v>243</v>
      </c>
      <c r="AT568" s="20" t="s">
        <v>162</v>
      </c>
      <c r="AU568" s="20" t="s">
        <v>102</v>
      </c>
      <c r="AY568" s="20" t="s">
        <v>161</v>
      </c>
      <c r="BE568" s="103">
        <f>IF(U568="základní",N568,0)</f>
        <v>0</v>
      </c>
      <c r="BF568" s="103">
        <f>IF(U568="snížená",N568,0)</f>
        <v>0</v>
      </c>
      <c r="BG568" s="103">
        <f>IF(U568="zákl. přenesená",N568,0)</f>
        <v>0</v>
      </c>
      <c r="BH568" s="103">
        <f>IF(U568="sníž. přenesená",N568,0)</f>
        <v>0</v>
      </c>
      <c r="BI568" s="103">
        <f>IF(U568="nulová",N568,0)</f>
        <v>0</v>
      </c>
      <c r="BJ568" s="20" t="s">
        <v>24</v>
      </c>
      <c r="BK568" s="103">
        <f>ROUND(L568*K568,2)</f>
        <v>0</v>
      </c>
      <c r="BL568" s="20" t="s">
        <v>243</v>
      </c>
      <c r="BM568" s="20" t="s">
        <v>971</v>
      </c>
    </row>
    <row r="569" spans="2:51" s="10" customFormat="1" ht="22.5" customHeight="1">
      <c r="B569" s="165"/>
      <c r="C569" s="166"/>
      <c r="D569" s="166"/>
      <c r="E569" s="167" t="s">
        <v>5</v>
      </c>
      <c r="F569" s="280" t="s">
        <v>972</v>
      </c>
      <c r="G569" s="281"/>
      <c r="H569" s="281"/>
      <c r="I569" s="281"/>
      <c r="J569" s="166"/>
      <c r="K569" s="168">
        <v>7.5</v>
      </c>
      <c r="L569" s="166"/>
      <c r="M569" s="166"/>
      <c r="N569" s="166"/>
      <c r="O569" s="166"/>
      <c r="P569" s="166"/>
      <c r="Q569" s="166"/>
      <c r="R569" s="169"/>
      <c r="T569" s="170"/>
      <c r="U569" s="166"/>
      <c r="V569" s="166"/>
      <c r="W569" s="166"/>
      <c r="X569" s="166"/>
      <c r="Y569" s="166"/>
      <c r="Z569" s="166"/>
      <c r="AA569" s="171"/>
      <c r="AT569" s="172" t="s">
        <v>169</v>
      </c>
      <c r="AU569" s="172" t="s">
        <v>102</v>
      </c>
      <c r="AV569" s="10" t="s">
        <v>102</v>
      </c>
      <c r="AW569" s="10" t="s">
        <v>39</v>
      </c>
      <c r="AX569" s="10" t="s">
        <v>24</v>
      </c>
      <c r="AY569" s="172" t="s">
        <v>161</v>
      </c>
    </row>
    <row r="570" spans="2:51" s="10" customFormat="1" ht="22.5" customHeight="1">
      <c r="B570" s="165"/>
      <c r="C570" s="166"/>
      <c r="D570" s="166"/>
      <c r="E570" s="167" t="s">
        <v>5</v>
      </c>
      <c r="F570" s="282" t="s">
        <v>5</v>
      </c>
      <c r="G570" s="283"/>
      <c r="H570" s="283"/>
      <c r="I570" s="283"/>
      <c r="J570" s="166"/>
      <c r="K570" s="168">
        <v>0</v>
      </c>
      <c r="L570" s="166"/>
      <c r="M570" s="166"/>
      <c r="N570" s="166"/>
      <c r="O570" s="166"/>
      <c r="P570" s="166"/>
      <c r="Q570" s="166"/>
      <c r="R570" s="169"/>
      <c r="T570" s="170"/>
      <c r="U570" s="166"/>
      <c r="V570" s="166"/>
      <c r="W570" s="166"/>
      <c r="X570" s="166"/>
      <c r="Y570" s="166"/>
      <c r="Z570" s="166"/>
      <c r="AA570" s="171"/>
      <c r="AT570" s="172" t="s">
        <v>169</v>
      </c>
      <c r="AU570" s="172" t="s">
        <v>102</v>
      </c>
      <c r="AV570" s="10" t="s">
        <v>102</v>
      </c>
      <c r="AW570" s="10" t="s">
        <v>39</v>
      </c>
      <c r="AX570" s="10" t="s">
        <v>82</v>
      </c>
      <c r="AY570" s="172" t="s">
        <v>161</v>
      </c>
    </row>
    <row r="571" spans="2:65" s="1" customFormat="1" ht="31.5" customHeight="1">
      <c r="B571" s="129"/>
      <c r="C571" s="158" t="s">
        <v>973</v>
      </c>
      <c r="D571" s="158" t="s">
        <v>162</v>
      </c>
      <c r="E571" s="159" t="s">
        <v>974</v>
      </c>
      <c r="F571" s="277" t="s">
        <v>975</v>
      </c>
      <c r="G571" s="277"/>
      <c r="H571" s="277"/>
      <c r="I571" s="277"/>
      <c r="J571" s="160" t="s">
        <v>233</v>
      </c>
      <c r="K571" s="161">
        <v>9.44</v>
      </c>
      <c r="L571" s="278">
        <v>0</v>
      </c>
      <c r="M571" s="278"/>
      <c r="N571" s="279">
        <f>ROUND(L571*K571,2)</f>
        <v>0</v>
      </c>
      <c r="O571" s="279"/>
      <c r="P571" s="279"/>
      <c r="Q571" s="279"/>
      <c r="R571" s="132"/>
      <c r="T571" s="162" t="s">
        <v>5</v>
      </c>
      <c r="U571" s="46" t="s">
        <v>47</v>
      </c>
      <c r="V571" s="38"/>
      <c r="W571" s="163">
        <f>V571*K571</f>
        <v>0</v>
      </c>
      <c r="X571" s="163">
        <v>0.006</v>
      </c>
      <c r="Y571" s="163">
        <f>X571*K571</f>
        <v>0.056639999999999996</v>
      </c>
      <c r="Z571" s="163">
        <v>0</v>
      </c>
      <c r="AA571" s="164">
        <f>Z571*K571</f>
        <v>0</v>
      </c>
      <c r="AR571" s="20" t="s">
        <v>243</v>
      </c>
      <c r="AT571" s="20" t="s">
        <v>162</v>
      </c>
      <c r="AU571" s="20" t="s">
        <v>102</v>
      </c>
      <c r="AY571" s="20" t="s">
        <v>161</v>
      </c>
      <c r="BE571" s="103">
        <f>IF(U571="základní",N571,0)</f>
        <v>0</v>
      </c>
      <c r="BF571" s="103">
        <f>IF(U571="snížená",N571,0)</f>
        <v>0</v>
      </c>
      <c r="BG571" s="103">
        <f>IF(U571="zákl. přenesená",N571,0)</f>
        <v>0</v>
      </c>
      <c r="BH571" s="103">
        <f>IF(U571="sníž. přenesená",N571,0)</f>
        <v>0</v>
      </c>
      <c r="BI571" s="103">
        <f>IF(U571="nulová",N571,0)</f>
        <v>0</v>
      </c>
      <c r="BJ571" s="20" t="s">
        <v>24</v>
      </c>
      <c r="BK571" s="103">
        <f>ROUND(L571*K571,2)</f>
        <v>0</v>
      </c>
      <c r="BL571" s="20" t="s">
        <v>243</v>
      </c>
      <c r="BM571" s="20" t="s">
        <v>976</v>
      </c>
    </row>
    <row r="572" spans="2:51" s="10" customFormat="1" ht="22.5" customHeight="1">
      <c r="B572" s="165"/>
      <c r="C572" s="166"/>
      <c r="D572" s="166"/>
      <c r="E572" s="167" t="s">
        <v>5</v>
      </c>
      <c r="F572" s="280" t="s">
        <v>977</v>
      </c>
      <c r="G572" s="281"/>
      <c r="H572" s="281"/>
      <c r="I572" s="281"/>
      <c r="J572" s="166"/>
      <c r="K572" s="168">
        <v>9.44</v>
      </c>
      <c r="L572" s="166"/>
      <c r="M572" s="166"/>
      <c r="N572" s="166"/>
      <c r="O572" s="166"/>
      <c r="P572" s="166"/>
      <c r="Q572" s="166"/>
      <c r="R572" s="169"/>
      <c r="T572" s="170"/>
      <c r="U572" s="166"/>
      <c r="V572" s="166"/>
      <c r="W572" s="166"/>
      <c r="X572" s="166"/>
      <c r="Y572" s="166"/>
      <c r="Z572" s="166"/>
      <c r="AA572" s="171"/>
      <c r="AT572" s="172" t="s">
        <v>169</v>
      </c>
      <c r="AU572" s="172" t="s">
        <v>102</v>
      </c>
      <c r="AV572" s="10" t="s">
        <v>102</v>
      </c>
      <c r="AW572" s="10" t="s">
        <v>39</v>
      </c>
      <c r="AX572" s="10" t="s">
        <v>24</v>
      </c>
      <c r="AY572" s="172" t="s">
        <v>161</v>
      </c>
    </row>
    <row r="573" spans="2:51" s="10" customFormat="1" ht="22.5" customHeight="1">
      <c r="B573" s="165"/>
      <c r="C573" s="166"/>
      <c r="D573" s="166"/>
      <c r="E573" s="167" t="s">
        <v>5</v>
      </c>
      <c r="F573" s="282" t="s">
        <v>5</v>
      </c>
      <c r="G573" s="283"/>
      <c r="H573" s="283"/>
      <c r="I573" s="283"/>
      <c r="J573" s="166"/>
      <c r="K573" s="168">
        <v>0</v>
      </c>
      <c r="L573" s="166"/>
      <c r="M573" s="166"/>
      <c r="N573" s="166"/>
      <c r="O573" s="166"/>
      <c r="P573" s="166"/>
      <c r="Q573" s="166"/>
      <c r="R573" s="169"/>
      <c r="T573" s="170"/>
      <c r="U573" s="166"/>
      <c r="V573" s="166"/>
      <c r="W573" s="166"/>
      <c r="X573" s="166"/>
      <c r="Y573" s="166"/>
      <c r="Z573" s="166"/>
      <c r="AA573" s="171"/>
      <c r="AT573" s="172" t="s">
        <v>169</v>
      </c>
      <c r="AU573" s="172" t="s">
        <v>102</v>
      </c>
      <c r="AV573" s="10" t="s">
        <v>102</v>
      </c>
      <c r="AW573" s="10" t="s">
        <v>39</v>
      </c>
      <c r="AX573" s="10" t="s">
        <v>82</v>
      </c>
      <c r="AY573" s="172" t="s">
        <v>161</v>
      </c>
    </row>
    <row r="574" spans="2:65" s="1" customFormat="1" ht="31.5" customHeight="1">
      <c r="B574" s="129"/>
      <c r="C574" s="181" t="s">
        <v>978</v>
      </c>
      <c r="D574" s="181" t="s">
        <v>244</v>
      </c>
      <c r="E574" s="182" t="s">
        <v>979</v>
      </c>
      <c r="F574" s="286" t="s">
        <v>980</v>
      </c>
      <c r="G574" s="286"/>
      <c r="H574" s="286"/>
      <c r="I574" s="286"/>
      <c r="J574" s="183" t="s">
        <v>233</v>
      </c>
      <c r="K574" s="184">
        <v>9.629</v>
      </c>
      <c r="L574" s="287">
        <v>0</v>
      </c>
      <c r="M574" s="287"/>
      <c r="N574" s="288">
        <f>ROUND(L574*K574,2)</f>
        <v>0</v>
      </c>
      <c r="O574" s="279"/>
      <c r="P574" s="279"/>
      <c r="Q574" s="279"/>
      <c r="R574" s="132"/>
      <c r="T574" s="162" t="s">
        <v>5</v>
      </c>
      <c r="U574" s="46" t="s">
        <v>47</v>
      </c>
      <c r="V574" s="38"/>
      <c r="W574" s="163">
        <f>V574*K574</f>
        <v>0</v>
      </c>
      <c r="X574" s="163">
        <v>0.003</v>
      </c>
      <c r="Y574" s="163">
        <f>X574*K574</f>
        <v>0.028887</v>
      </c>
      <c r="Z574" s="163">
        <v>0</v>
      </c>
      <c r="AA574" s="164">
        <f>Z574*K574</f>
        <v>0</v>
      </c>
      <c r="AR574" s="20" t="s">
        <v>342</v>
      </c>
      <c r="AT574" s="20" t="s">
        <v>244</v>
      </c>
      <c r="AU574" s="20" t="s">
        <v>102</v>
      </c>
      <c r="AY574" s="20" t="s">
        <v>161</v>
      </c>
      <c r="BE574" s="103">
        <f>IF(U574="základní",N574,0)</f>
        <v>0</v>
      </c>
      <c r="BF574" s="103">
        <f>IF(U574="snížená",N574,0)</f>
        <v>0</v>
      </c>
      <c r="BG574" s="103">
        <f>IF(U574="zákl. přenesená",N574,0)</f>
        <v>0</v>
      </c>
      <c r="BH574" s="103">
        <f>IF(U574="sníž. přenesená",N574,0)</f>
        <v>0</v>
      </c>
      <c r="BI574" s="103">
        <f>IF(U574="nulová",N574,0)</f>
        <v>0</v>
      </c>
      <c r="BJ574" s="20" t="s">
        <v>24</v>
      </c>
      <c r="BK574" s="103">
        <f>ROUND(L574*K574,2)</f>
        <v>0</v>
      </c>
      <c r="BL574" s="20" t="s">
        <v>243</v>
      </c>
      <c r="BM574" s="20" t="s">
        <v>981</v>
      </c>
    </row>
    <row r="575" spans="2:51" s="10" customFormat="1" ht="22.5" customHeight="1">
      <c r="B575" s="165"/>
      <c r="C575" s="166"/>
      <c r="D575" s="166"/>
      <c r="E575" s="167" t="s">
        <v>5</v>
      </c>
      <c r="F575" s="280" t="s">
        <v>982</v>
      </c>
      <c r="G575" s="281"/>
      <c r="H575" s="281"/>
      <c r="I575" s="281"/>
      <c r="J575" s="166"/>
      <c r="K575" s="168">
        <v>9.629</v>
      </c>
      <c r="L575" s="166"/>
      <c r="M575" s="166"/>
      <c r="N575" s="166"/>
      <c r="O575" s="166"/>
      <c r="P575" s="166"/>
      <c r="Q575" s="166"/>
      <c r="R575" s="169"/>
      <c r="T575" s="170"/>
      <c r="U575" s="166"/>
      <c r="V575" s="166"/>
      <c r="W575" s="166"/>
      <c r="X575" s="166"/>
      <c r="Y575" s="166"/>
      <c r="Z575" s="166"/>
      <c r="AA575" s="171"/>
      <c r="AT575" s="172" t="s">
        <v>169</v>
      </c>
      <c r="AU575" s="172" t="s">
        <v>102</v>
      </c>
      <c r="AV575" s="10" t="s">
        <v>102</v>
      </c>
      <c r="AW575" s="10" t="s">
        <v>39</v>
      </c>
      <c r="AX575" s="10" t="s">
        <v>24</v>
      </c>
      <c r="AY575" s="172" t="s">
        <v>161</v>
      </c>
    </row>
    <row r="576" spans="2:65" s="1" customFormat="1" ht="31.5" customHeight="1">
      <c r="B576" s="129"/>
      <c r="C576" s="158" t="s">
        <v>983</v>
      </c>
      <c r="D576" s="158" t="s">
        <v>162</v>
      </c>
      <c r="E576" s="159" t="s">
        <v>984</v>
      </c>
      <c r="F576" s="277" t="s">
        <v>985</v>
      </c>
      <c r="G576" s="277"/>
      <c r="H576" s="277"/>
      <c r="I576" s="277"/>
      <c r="J576" s="160" t="s">
        <v>233</v>
      </c>
      <c r="K576" s="161">
        <v>130.96</v>
      </c>
      <c r="L576" s="278">
        <v>0</v>
      </c>
      <c r="M576" s="278"/>
      <c r="N576" s="279">
        <f>ROUND(L576*K576,2)</f>
        <v>0</v>
      </c>
      <c r="O576" s="279"/>
      <c r="P576" s="279"/>
      <c r="Q576" s="279"/>
      <c r="R576" s="132"/>
      <c r="T576" s="162" t="s">
        <v>5</v>
      </c>
      <c r="U576" s="46" t="s">
        <v>47</v>
      </c>
      <c r="V576" s="38"/>
      <c r="W576" s="163">
        <f>V576*K576</f>
        <v>0</v>
      </c>
      <c r="X576" s="163">
        <v>0</v>
      </c>
      <c r="Y576" s="163">
        <f>X576*K576</f>
        <v>0</v>
      </c>
      <c r="Z576" s="163">
        <v>0</v>
      </c>
      <c r="AA576" s="164">
        <f>Z576*K576</f>
        <v>0</v>
      </c>
      <c r="AR576" s="20" t="s">
        <v>243</v>
      </c>
      <c r="AT576" s="20" t="s">
        <v>162</v>
      </c>
      <c r="AU576" s="20" t="s">
        <v>102</v>
      </c>
      <c r="AY576" s="20" t="s">
        <v>161</v>
      </c>
      <c r="BE576" s="103">
        <f>IF(U576="základní",N576,0)</f>
        <v>0</v>
      </c>
      <c r="BF576" s="103">
        <f>IF(U576="snížená",N576,0)</f>
        <v>0</v>
      </c>
      <c r="BG576" s="103">
        <f>IF(U576="zákl. přenesená",N576,0)</f>
        <v>0</v>
      </c>
      <c r="BH576" s="103">
        <f>IF(U576="sníž. přenesená",N576,0)</f>
        <v>0</v>
      </c>
      <c r="BI576" s="103">
        <f>IF(U576="nulová",N576,0)</f>
        <v>0</v>
      </c>
      <c r="BJ576" s="20" t="s">
        <v>24</v>
      </c>
      <c r="BK576" s="103">
        <f>ROUND(L576*K576,2)</f>
        <v>0</v>
      </c>
      <c r="BL576" s="20" t="s">
        <v>243</v>
      </c>
      <c r="BM576" s="20" t="s">
        <v>986</v>
      </c>
    </row>
    <row r="577" spans="2:65" s="1" customFormat="1" ht="22.5" customHeight="1">
      <c r="B577" s="129"/>
      <c r="C577" s="181" t="s">
        <v>987</v>
      </c>
      <c r="D577" s="181" t="s">
        <v>244</v>
      </c>
      <c r="E577" s="182" t="s">
        <v>988</v>
      </c>
      <c r="F577" s="286" t="s">
        <v>989</v>
      </c>
      <c r="G577" s="286"/>
      <c r="H577" s="286"/>
      <c r="I577" s="286"/>
      <c r="J577" s="183" t="s">
        <v>233</v>
      </c>
      <c r="K577" s="184">
        <v>144.056</v>
      </c>
      <c r="L577" s="287">
        <v>0</v>
      </c>
      <c r="M577" s="287"/>
      <c r="N577" s="288">
        <f>ROUND(L577*K577,2)</f>
        <v>0</v>
      </c>
      <c r="O577" s="279"/>
      <c r="P577" s="279"/>
      <c r="Q577" s="279"/>
      <c r="R577" s="132"/>
      <c r="T577" s="162" t="s">
        <v>5</v>
      </c>
      <c r="U577" s="46" t="s">
        <v>47</v>
      </c>
      <c r="V577" s="38"/>
      <c r="W577" s="163">
        <f>V577*K577</f>
        <v>0</v>
      </c>
      <c r="X577" s="163">
        <v>0.00011</v>
      </c>
      <c r="Y577" s="163">
        <f>X577*K577</f>
        <v>0.01584616</v>
      </c>
      <c r="Z577" s="163">
        <v>0</v>
      </c>
      <c r="AA577" s="164">
        <f>Z577*K577</f>
        <v>0</v>
      </c>
      <c r="AR577" s="20" t="s">
        <v>342</v>
      </c>
      <c r="AT577" s="20" t="s">
        <v>244</v>
      </c>
      <c r="AU577" s="20" t="s">
        <v>102</v>
      </c>
      <c r="AY577" s="20" t="s">
        <v>161</v>
      </c>
      <c r="BE577" s="103">
        <f>IF(U577="základní",N577,0)</f>
        <v>0</v>
      </c>
      <c r="BF577" s="103">
        <f>IF(U577="snížená",N577,0)</f>
        <v>0</v>
      </c>
      <c r="BG577" s="103">
        <f>IF(U577="zákl. přenesená",N577,0)</f>
        <v>0</v>
      </c>
      <c r="BH577" s="103">
        <f>IF(U577="sníž. přenesená",N577,0)</f>
        <v>0</v>
      </c>
      <c r="BI577" s="103">
        <f>IF(U577="nulová",N577,0)</f>
        <v>0</v>
      </c>
      <c r="BJ577" s="20" t="s">
        <v>24</v>
      </c>
      <c r="BK577" s="103">
        <f>ROUND(L577*K577,2)</f>
        <v>0</v>
      </c>
      <c r="BL577" s="20" t="s">
        <v>243</v>
      </c>
      <c r="BM577" s="20" t="s">
        <v>990</v>
      </c>
    </row>
    <row r="578" spans="2:65" s="1" customFormat="1" ht="31.5" customHeight="1">
      <c r="B578" s="129"/>
      <c r="C578" s="158" t="s">
        <v>991</v>
      </c>
      <c r="D578" s="158" t="s">
        <v>162</v>
      </c>
      <c r="E578" s="159" t="s">
        <v>992</v>
      </c>
      <c r="F578" s="277" t="s">
        <v>993</v>
      </c>
      <c r="G578" s="277"/>
      <c r="H578" s="277"/>
      <c r="I578" s="277"/>
      <c r="J578" s="160" t="s">
        <v>233</v>
      </c>
      <c r="K578" s="161">
        <v>281.05</v>
      </c>
      <c r="L578" s="278">
        <v>0</v>
      </c>
      <c r="M578" s="278"/>
      <c r="N578" s="279">
        <f>ROUND(L578*K578,2)</f>
        <v>0</v>
      </c>
      <c r="O578" s="279"/>
      <c r="P578" s="279"/>
      <c r="Q578" s="279"/>
      <c r="R578" s="132"/>
      <c r="T578" s="162" t="s">
        <v>5</v>
      </c>
      <c r="U578" s="46" t="s">
        <v>47</v>
      </c>
      <c r="V578" s="38"/>
      <c r="W578" s="163">
        <f>V578*K578</f>
        <v>0</v>
      </c>
      <c r="X578" s="163">
        <v>0</v>
      </c>
      <c r="Y578" s="163">
        <f>X578*K578</f>
        <v>0</v>
      </c>
      <c r="Z578" s="163">
        <v>0</v>
      </c>
      <c r="AA578" s="164">
        <f>Z578*K578</f>
        <v>0</v>
      </c>
      <c r="AR578" s="20" t="s">
        <v>243</v>
      </c>
      <c r="AT578" s="20" t="s">
        <v>162</v>
      </c>
      <c r="AU578" s="20" t="s">
        <v>102</v>
      </c>
      <c r="AY578" s="20" t="s">
        <v>161</v>
      </c>
      <c r="BE578" s="103">
        <f>IF(U578="základní",N578,0)</f>
        <v>0</v>
      </c>
      <c r="BF578" s="103">
        <f>IF(U578="snížená",N578,0)</f>
        <v>0</v>
      </c>
      <c r="BG578" s="103">
        <f>IF(U578="zákl. přenesená",N578,0)</f>
        <v>0</v>
      </c>
      <c r="BH578" s="103">
        <f>IF(U578="sníž. přenesená",N578,0)</f>
        <v>0</v>
      </c>
      <c r="BI578" s="103">
        <f>IF(U578="nulová",N578,0)</f>
        <v>0</v>
      </c>
      <c r="BJ578" s="20" t="s">
        <v>24</v>
      </c>
      <c r="BK578" s="103">
        <f>ROUND(L578*K578,2)</f>
        <v>0</v>
      </c>
      <c r="BL578" s="20" t="s">
        <v>243</v>
      </c>
      <c r="BM578" s="20" t="s">
        <v>994</v>
      </c>
    </row>
    <row r="579" spans="2:65" s="1" customFormat="1" ht="31.5" customHeight="1">
      <c r="B579" s="129"/>
      <c r="C579" s="158" t="s">
        <v>995</v>
      </c>
      <c r="D579" s="158" t="s">
        <v>162</v>
      </c>
      <c r="E579" s="159" t="s">
        <v>996</v>
      </c>
      <c r="F579" s="277" t="s">
        <v>997</v>
      </c>
      <c r="G579" s="277"/>
      <c r="H579" s="277"/>
      <c r="I579" s="277"/>
      <c r="J579" s="160" t="s">
        <v>790</v>
      </c>
      <c r="K579" s="193">
        <v>0</v>
      </c>
      <c r="L579" s="278">
        <v>0</v>
      </c>
      <c r="M579" s="278"/>
      <c r="N579" s="279">
        <f>ROUND(L579*K579,2)</f>
        <v>0</v>
      </c>
      <c r="O579" s="279"/>
      <c r="P579" s="279"/>
      <c r="Q579" s="279"/>
      <c r="R579" s="132"/>
      <c r="T579" s="162" t="s">
        <v>5</v>
      </c>
      <c r="U579" s="46" t="s">
        <v>47</v>
      </c>
      <c r="V579" s="38"/>
      <c r="W579" s="163">
        <f>V579*K579</f>
        <v>0</v>
      </c>
      <c r="X579" s="163">
        <v>0</v>
      </c>
      <c r="Y579" s="163">
        <f>X579*K579</f>
        <v>0</v>
      </c>
      <c r="Z579" s="163">
        <v>0</v>
      </c>
      <c r="AA579" s="164">
        <f>Z579*K579</f>
        <v>0</v>
      </c>
      <c r="AR579" s="20" t="s">
        <v>243</v>
      </c>
      <c r="AT579" s="20" t="s">
        <v>162</v>
      </c>
      <c r="AU579" s="20" t="s">
        <v>102</v>
      </c>
      <c r="AY579" s="20" t="s">
        <v>161</v>
      </c>
      <c r="BE579" s="103">
        <f>IF(U579="základní",N579,0)</f>
        <v>0</v>
      </c>
      <c r="BF579" s="103">
        <f>IF(U579="snížená",N579,0)</f>
        <v>0</v>
      </c>
      <c r="BG579" s="103">
        <f>IF(U579="zákl. přenesená",N579,0)</f>
        <v>0</v>
      </c>
      <c r="BH579" s="103">
        <f>IF(U579="sníž. přenesená",N579,0)</f>
        <v>0</v>
      </c>
      <c r="BI579" s="103">
        <f>IF(U579="nulová",N579,0)</f>
        <v>0</v>
      </c>
      <c r="BJ579" s="20" t="s">
        <v>24</v>
      </c>
      <c r="BK579" s="103">
        <f>ROUND(L579*K579,2)</f>
        <v>0</v>
      </c>
      <c r="BL579" s="20" t="s">
        <v>243</v>
      </c>
      <c r="BM579" s="20" t="s">
        <v>998</v>
      </c>
    </row>
    <row r="580" spans="2:63" s="9" customFormat="1" ht="29.85" customHeight="1">
      <c r="B580" s="147"/>
      <c r="C580" s="148"/>
      <c r="D580" s="157" t="s">
        <v>124</v>
      </c>
      <c r="E580" s="157"/>
      <c r="F580" s="157"/>
      <c r="G580" s="157"/>
      <c r="H580" s="157"/>
      <c r="I580" s="157"/>
      <c r="J580" s="157"/>
      <c r="K580" s="157"/>
      <c r="L580" s="157"/>
      <c r="M580" s="157"/>
      <c r="N580" s="291">
        <f>BK580</f>
        <v>0</v>
      </c>
      <c r="O580" s="292"/>
      <c r="P580" s="292"/>
      <c r="Q580" s="292"/>
      <c r="R580" s="150"/>
      <c r="T580" s="151"/>
      <c r="U580" s="148"/>
      <c r="V580" s="148"/>
      <c r="W580" s="152">
        <f>W581</f>
        <v>0</v>
      </c>
      <c r="X580" s="148"/>
      <c r="Y580" s="152">
        <f>Y581</f>
        <v>0.01384</v>
      </c>
      <c r="Z580" s="148"/>
      <c r="AA580" s="153">
        <f>AA581</f>
        <v>0</v>
      </c>
      <c r="AR580" s="154" t="s">
        <v>102</v>
      </c>
      <c r="AT580" s="155" t="s">
        <v>81</v>
      </c>
      <c r="AU580" s="155" t="s">
        <v>24</v>
      </c>
      <c r="AY580" s="154" t="s">
        <v>161</v>
      </c>
      <c r="BK580" s="156">
        <f>BK581</f>
        <v>0</v>
      </c>
    </row>
    <row r="581" spans="2:65" s="1" customFormat="1" ht="22.5" customHeight="1">
      <c r="B581" s="129"/>
      <c r="C581" s="158" t="s">
        <v>999</v>
      </c>
      <c r="D581" s="158" t="s">
        <v>162</v>
      </c>
      <c r="E581" s="159" t="s">
        <v>1000</v>
      </c>
      <c r="F581" s="277" t="s">
        <v>1001</v>
      </c>
      <c r="G581" s="277"/>
      <c r="H581" s="277"/>
      <c r="I581" s="277"/>
      <c r="J581" s="160" t="s">
        <v>178</v>
      </c>
      <c r="K581" s="161">
        <v>1</v>
      </c>
      <c r="L581" s="278">
        <v>0</v>
      </c>
      <c r="M581" s="278"/>
      <c r="N581" s="279">
        <f>ROUND(L581*K581,2)</f>
        <v>0</v>
      </c>
      <c r="O581" s="279"/>
      <c r="P581" s="279"/>
      <c r="Q581" s="279"/>
      <c r="R581" s="132"/>
      <c r="T581" s="162" t="s">
        <v>5</v>
      </c>
      <c r="U581" s="46" t="s">
        <v>47</v>
      </c>
      <c r="V581" s="38"/>
      <c r="W581" s="163">
        <f>V581*K581</f>
        <v>0</v>
      </c>
      <c r="X581" s="163">
        <v>0.01384</v>
      </c>
      <c r="Y581" s="163">
        <f>X581*K581</f>
        <v>0.01384</v>
      </c>
      <c r="Z581" s="163">
        <v>0</v>
      </c>
      <c r="AA581" s="164">
        <f>Z581*K581</f>
        <v>0</v>
      </c>
      <c r="AR581" s="20" t="s">
        <v>243</v>
      </c>
      <c r="AT581" s="20" t="s">
        <v>162</v>
      </c>
      <c r="AU581" s="20" t="s">
        <v>102</v>
      </c>
      <c r="AY581" s="20" t="s">
        <v>161</v>
      </c>
      <c r="BE581" s="103">
        <f>IF(U581="základní",N581,0)</f>
        <v>0</v>
      </c>
      <c r="BF581" s="103">
        <f>IF(U581="snížená",N581,0)</f>
        <v>0</v>
      </c>
      <c r="BG581" s="103">
        <f>IF(U581="zákl. přenesená",N581,0)</f>
        <v>0</v>
      </c>
      <c r="BH581" s="103">
        <f>IF(U581="sníž. přenesená",N581,0)</f>
        <v>0</v>
      </c>
      <c r="BI581" s="103">
        <f>IF(U581="nulová",N581,0)</f>
        <v>0</v>
      </c>
      <c r="BJ581" s="20" t="s">
        <v>24</v>
      </c>
      <c r="BK581" s="103">
        <f>ROUND(L581*K581,2)</f>
        <v>0</v>
      </c>
      <c r="BL581" s="20" t="s">
        <v>243</v>
      </c>
      <c r="BM581" s="20" t="s">
        <v>1002</v>
      </c>
    </row>
    <row r="582" spans="2:63" s="9" customFormat="1" ht="29.85" customHeight="1">
      <c r="B582" s="147"/>
      <c r="C582" s="148"/>
      <c r="D582" s="157" t="s">
        <v>125</v>
      </c>
      <c r="E582" s="157"/>
      <c r="F582" s="157"/>
      <c r="G582" s="157"/>
      <c r="H582" s="157"/>
      <c r="I582" s="157"/>
      <c r="J582" s="157"/>
      <c r="K582" s="157"/>
      <c r="L582" s="157"/>
      <c r="M582" s="157"/>
      <c r="N582" s="291">
        <f>BK582</f>
        <v>0</v>
      </c>
      <c r="O582" s="292"/>
      <c r="P582" s="292"/>
      <c r="Q582" s="292"/>
      <c r="R582" s="150"/>
      <c r="T582" s="151"/>
      <c r="U582" s="148"/>
      <c r="V582" s="148"/>
      <c r="W582" s="152">
        <f>W583</f>
        <v>0</v>
      </c>
      <c r="X582" s="148"/>
      <c r="Y582" s="152">
        <f>Y583</f>
        <v>0.00105</v>
      </c>
      <c r="Z582" s="148"/>
      <c r="AA582" s="153">
        <f>AA583</f>
        <v>0</v>
      </c>
      <c r="AR582" s="154" t="s">
        <v>102</v>
      </c>
      <c r="AT582" s="155" t="s">
        <v>81</v>
      </c>
      <c r="AU582" s="155" t="s">
        <v>24</v>
      </c>
      <c r="AY582" s="154" t="s">
        <v>161</v>
      </c>
      <c r="BK582" s="156">
        <f>BK583</f>
        <v>0</v>
      </c>
    </row>
    <row r="583" spans="2:65" s="1" customFormat="1" ht="22.5" customHeight="1">
      <c r="B583" s="129"/>
      <c r="C583" s="158" t="s">
        <v>1003</v>
      </c>
      <c r="D583" s="158" t="s">
        <v>162</v>
      </c>
      <c r="E583" s="159" t="s">
        <v>1004</v>
      </c>
      <c r="F583" s="277" t="s">
        <v>1005</v>
      </c>
      <c r="G583" s="277"/>
      <c r="H583" s="277"/>
      <c r="I583" s="277"/>
      <c r="J583" s="160" t="s">
        <v>178</v>
      </c>
      <c r="K583" s="161">
        <v>1</v>
      </c>
      <c r="L583" s="278">
        <v>0</v>
      </c>
      <c r="M583" s="278"/>
      <c r="N583" s="279">
        <f>ROUND(L583*K583,2)</f>
        <v>0</v>
      </c>
      <c r="O583" s="279"/>
      <c r="P583" s="279"/>
      <c r="Q583" s="279"/>
      <c r="R583" s="132"/>
      <c r="T583" s="162" t="s">
        <v>5</v>
      </c>
      <c r="U583" s="46" t="s">
        <v>47</v>
      </c>
      <c r="V583" s="38"/>
      <c r="W583" s="163">
        <f>V583*K583</f>
        <v>0</v>
      </c>
      <c r="X583" s="163">
        <v>0.00105</v>
      </c>
      <c r="Y583" s="163">
        <f>X583*K583</f>
        <v>0.00105</v>
      </c>
      <c r="Z583" s="163">
        <v>0</v>
      </c>
      <c r="AA583" s="164">
        <f>Z583*K583</f>
        <v>0</v>
      </c>
      <c r="AR583" s="20" t="s">
        <v>243</v>
      </c>
      <c r="AT583" s="20" t="s">
        <v>162</v>
      </c>
      <c r="AU583" s="20" t="s">
        <v>102</v>
      </c>
      <c r="AY583" s="20" t="s">
        <v>161</v>
      </c>
      <c r="BE583" s="103">
        <f>IF(U583="základní",N583,0)</f>
        <v>0</v>
      </c>
      <c r="BF583" s="103">
        <f>IF(U583="snížená",N583,0)</f>
        <v>0</v>
      </c>
      <c r="BG583" s="103">
        <f>IF(U583="zákl. přenesená",N583,0)</f>
        <v>0</v>
      </c>
      <c r="BH583" s="103">
        <f>IF(U583="sníž. přenesená",N583,0)</f>
        <v>0</v>
      </c>
      <c r="BI583" s="103">
        <f>IF(U583="nulová",N583,0)</f>
        <v>0</v>
      </c>
      <c r="BJ583" s="20" t="s">
        <v>24</v>
      </c>
      <c r="BK583" s="103">
        <f>ROUND(L583*K583,2)</f>
        <v>0</v>
      </c>
      <c r="BL583" s="20" t="s">
        <v>243</v>
      </c>
      <c r="BM583" s="20" t="s">
        <v>1006</v>
      </c>
    </row>
    <row r="584" spans="2:63" s="9" customFormat="1" ht="29.85" customHeight="1">
      <c r="B584" s="147"/>
      <c r="C584" s="148"/>
      <c r="D584" s="157" t="s">
        <v>126</v>
      </c>
      <c r="E584" s="157"/>
      <c r="F584" s="157"/>
      <c r="G584" s="157"/>
      <c r="H584" s="157"/>
      <c r="I584" s="157"/>
      <c r="J584" s="157"/>
      <c r="K584" s="157"/>
      <c r="L584" s="157"/>
      <c r="M584" s="157"/>
      <c r="N584" s="291">
        <f>BK584</f>
        <v>0</v>
      </c>
      <c r="O584" s="292"/>
      <c r="P584" s="292"/>
      <c r="Q584" s="292"/>
      <c r="R584" s="150"/>
      <c r="T584" s="151"/>
      <c r="U584" s="148"/>
      <c r="V584" s="148"/>
      <c r="W584" s="152">
        <f>W585</f>
        <v>0</v>
      </c>
      <c r="X584" s="148"/>
      <c r="Y584" s="152">
        <f>Y585</f>
        <v>0</v>
      </c>
      <c r="Z584" s="148"/>
      <c r="AA584" s="153">
        <f>AA585</f>
        <v>0</v>
      </c>
      <c r="AR584" s="154" t="s">
        <v>102</v>
      </c>
      <c r="AT584" s="155" t="s">
        <v>81</v>
      </c>
      <c r="AU584" s="155" t="s">
        <v>24</v>
      </c>
      <c r="AY584" s="154" t="s">
        <v>161</v>
      </c>
      <c r="BK584" s="156">
        <f>BK585</f>
        <v>0</v>
      </c>
    </row>
    <row r="585" spans="2:65" s="1" customFormat="1" ht="22.5" customHeight="1">
      <c r="B585" s="129"/>
      <c r="C585" s="158" t="s">
        <v>1007</v>
      </c>
      <c r="D585" s="158" t="s">
        <v>162</v>
      </c>
      <c r="E585" s="159" t="s">
        <v>1008</v>
      </c>
      <c r="F585" s="277" t="s">
        <v>1009</v>
      </c>
      <c r="G585" s="277"/>
      <c r="H585" s="277"/>
      <c r="I585" s="277"/>
      <c r="J585" s="160" t="s">
        <v>373</v>
      </c>
      <c r="K585" s="161">
        <v>1</v>
      </c>
      <c r="L585" s="278">
        <v>0</v>
      </c>
      <c r="M585" s="278"/>
      <c r="N585" s="279">
        <f>ROUND(L585*K585,2)</f>
        <v>0</v>
      </c>
      <c r="O585" s="279"/>
      <c r="P585" s="279"/>
      <c r="Q585" s="279"/>
      <c r="R585" s="132"/>
      <c r="T585" s="162" t="s">
        <v>5</v>
      </c>
      <c r="U585" s="46" t="s">
        <v>47</v>
      </c>
      <c r="V585" s="38"/>
      <c r="W585" s="163">
        <f>V585*K585</f>
        <v>0</v>
      </c>
      <c r="X585" s="163">
        <v>0</v>
      </c>
      <c r="Y585" s="163">
        <f>X585*K585</f>
        <v>0</v>
      </c>
      <c r="Z585" s="163">
        <v>0</v>
      </c>
      <c r="AA585" s="164">
        <f>Z585*K585</f>
        <v>0</v>
      </c>
      <c r="AR585" s="20" t="s">
        <v>243</v>
      </c>
      <c r="AT585" s="20" t="s">
        <v>162</v>
      </c>
      <c r="AU585" s="20" t="s">
        <v>102</v>
      </c>
      <c r="AY585" s="20" t="s">
        <v>161</v>
      </c>
      <c r="BE585" s="103">
        <f>IF(U585="základní",N585,0)</f>
        <v>0</v>
      </c>
      <c r="BF585" s="103">
        <f>IF(U585="snížená",N585,0)</f>
        <v>0</v>
      </c>
      <c r="BG585" s="103">
        <f>IF(U585="zákl. přenesená",N585,0)</f>
        <v>0</v>
      </c>
      <c r="BH585" s="103">
        <f>IF(U585="sníž. přenesená",N585,0)</f>
        <v>0</v>
      </c>
      <c r="BI585" s="103">
        <f>IF(U585="nulová",N585,0)</f>
        <v>0</v>
      </c>
      <c r="BJ585" s="20" t="s">
        <v>24</v>
      </c>
      <c r="BK585" s="103">
        <f>ROUND(L585*K585,2)</f>
        <v>0</v>
      </c>
      <c r="BL585" s="20" t="s">
        <v>243</v>
      </c>
      <c r="BM585" s="20" t="s">
        <v>1010</v>
      </c>
    </row>
    <row r="586" spans="2:63" s="9" customFormat="1" ht="29.85" customHeight="1">
      <c r="B586" s="147"/>
      <c r="C586" s="148"/>
      <c r="D586" s="157" t="s">
        <v>127</v>
      </c>
      <c r="E586" s="157"/>
      <c r="F586" s="157"/>
      <c r="G586" s="157"/>
      <c r="H586" s="157"/>
      <c r="I586" s="157"/>
      <c r="J586" s="157"/>
      <c r="K586" s="157"/>
      <c r="L586" s="157"/>
      <c r="M586" s="157"/>
      <c r="N586" s="291">
        <f>BK586</f>
        <v>0</v>
      </c>
      <c r="O586" s="292"/>
      <c r="P586" s="292"/>
      <c r="Q586" s="292"/>
      <c r="R586" s="150"/>
      <c r="T586" s="151"/>
      <c r="U586" s="148"/>
      <c r="V586" s="148"/>
      <c r="W586" s="152">
        <f>SUM(W587:W608)</f>
        <v>0</v>
      </c>
      <c r="X586" s="148"/>
      <c r="Y586" s="152">
        <f>SUM(Y587:Y608)</f>
        <v>9.42272487</v>
      </c>
      <c r="Z586" s="148"/>
      <c r="AA586" s="153">
        <f>SUM(AA587:AA608)</f>
        <v>0</v>
      </c>
      <c r="AR586" s="154" t="s">
        <v>102</v>
      </c>
      <c r="AT586" s="155" t="s">
        <v>81</v>
      </c>
      <c r="AU586" s="155" t="s">
        <v>24</v>
      </c>
      <c r="AY586" s="154" t="s">
        <v>161</v>
      </c>
      <c r="BK586" s="156">
        <f>SUM(BK587:BK608)</f>
        <v>0</v>
      </c>
    </row>
    <row r="587" spans="2:65" s="1" customFormat="1" ht="31.5" customHeight="1">
      <c r="B587" s="129"/>
      <c r="C587" s="158" t="s">
        <v>1011</v>
      </c>
      <c r="D587" s="158" t="s">
        <v>162</v>
      </c>
      <c r="E587" s="159" t="s">
        <v>1012</v>
      </c>
      <c r="F587" s="277" t="s">
        <v>1013</v>
      </c>
      <c r="G587" s="277"/>
      <c r="H587" s="277"/>
      <c r="I587" s="277"/>
      <c r="J587" s="160" t="s">
        <v>233</v>
      </c>
      <c r="K587" s="161">
        <v>123.487</v>
      </c>
      <c r="L587" s="278">
        <v>0</v>
      </c>
      <c r="M587" s="278"/>
      <c r="N587" s="279">
        <f>ROUND(L587*K587,2)</f>
        <v>0</v>
      </c>
      <c r="O587" s="279"/>
      <c r="P587" s="279"/>
      <c r="Q587" s="279"/>
      <c r="R587" s="132"/>
      <c r="T587" s="162" t="s">
        <v>5</v>
      </c>
      <c r="U587" s="46" t="s">
        <v>47</v>
      </c>
      <c r="V587" s="38"/>
      <c r="W587" s="163">
        <f>V587*K587</f>
        <v>0</v>
      </c>
      <c r="X587" s="163">
        <v>0.04602</v>
      </c>
      <c r="Y587" s="163">
        <f>X587*K587</f>
        <v>5.6828717399999995</v>
      </c>
      <c r="Z587" s="163">
        <v>0</v>
      </c>
      <c r="AA587" s="164">
        <f>Z587*K587</f>
        <v>0</v>
      </c>
      <c r="AR587" s="20" t="s">
        <v>243</v>
      </c>
      <c r="AT587" s="20" t="s">
        <v>162</v>
      </c>
      <c r="AU587" s="20" t="s">
        <v>102</v>
      </c>
      <c r="AY587" s="20" t="s">
        <v>161</v>
      </c>
      <c r="BE587" s="103">
        <f>IF(U587="základní",N587,0)</f>
        <v>0</v>
      </c>
      <c r="BF587" s="103">
        <f>IF(U587="snížená",N587,0)</f>
        <v>0</v>
      </c>
      <c r="BG587" s="103">
        <f>IF(U587="zákl. přenesená",N587,0)</f>
        <v>0</v>
      </c>
      <c r="BH587" s="103">
        <f>IF(U587="sníž. přenesená",N587,0)</f>
        <v>0</v>
      </c>
      <c r="BI587" s="103">
        <f>IF(U587="nulová",N587,0)</f>
        <v>0</v>
      </c>
      <c r="BJ587" s="20" t="s">
        <v>24</v>
      </c>
      <c r="BK587" s="103">
        <f>ROUND(L587*K587,2)</f>
        <v>0</v>
      </c>
      <c r="BL587" s="20" t="s">
        <v>243</v>
      </c>
      <c r="BM587" s="20" t="s">
        <v>1014</v>
      </c>
    </row>
    <row r="588" spans="2:51" s="10" customFormat="1" ht="22.5" customHeight="1">
      <c r="B588" s="165"/>
      <c r="C588" s="166"/>
      <c r="D588" s="166"/>
      <c r="E588" s="167" t="s">
        <v>5</v>
      </c>
      <c r="F588" s="280" t="s">
        <v>1015</v>
      </c>
      <c r="G588" s="281"/>
      <c r="H588" s="281"/>
      <c r="I588" s="281"/>
      <c r="J588" s="166"/>
      <c r="K588" s="168">
        <v>156.75</v>
      </c>
      <c r="L588" s="166"/>
      <c r="M588" s="166"/>
      <c r="N588" s="166"/>
      <c r="O588" s="166"/>
      <c r="P588" s="166"/>
      <c r="Q588" s="166"/>
      <c r="R588" s="169"/>
      <c r="T588" s="170"/>
      <c r="U588" s="166"/>
      <c r="V588" s="166"/>
      <c r="W588" s="166"/>
      <c r="X588" s="166"/>
      <c r="Y588" s="166"/>
      <c r="Z588" s="166"/>
      <c r="AA588" s="171"/>
      <c r="AT588" s="172" t="s">
        <v>169</v>
      </c>
      <c r="AU588" s="172" t="s">
        <v>102</v>
      </c>
      <c r="AV588" s="10" t="s">
        <v>102</v>
      </c>
      <c r="AW588" s="10" t="s">
        <v>39</v>
      </c>
      <c r="AX588" s="10" t="s">
        <v>82</v>
      </c>
      <c r="AY588" s="172" t="s">
        <v>161</v>
      </c>
    </row>
    <row r="589" spans="2:51" s="12" customFormat="1" ht="22.5" customHeight="1">
      <c r="B589" s="185"/>
      <c r="C589" s="186"/>
      <c r="D589" s="186"/>
      <c r="E589" s="187" t="s">
        <v>5</v>
      </c>
      <c r="F589" s="289" t="s">
        <v>301</v>
      </c>
      <c r="G589" s="290"/>
      <c r="H589" s="290"/>
      <c r="I589" s="290"/>
      <c r="J589" s="186"/>
      <c r="K589" s="188">
        <v>156.75</v>
      </c>
      <c r="L589" s="186"/>
      <c r="M589" s="186"/>
      <c r="N589" s="186"/>
      <c r="O589" s="186"/>
      <c r="P589" s="186"/>
      <c r="Q589" s="186"/>
      <c r="R589" s="189"/>
      <c r="T589" s="190"/>
      <c r="U589" s="186"/>
      <c r="V589" s="186"/>
      <c r="W589" s="186"/>
      <c r="X589" s="186"/>
      <c r="Y589" s="186"/>
      <c r="Z589" s="186"/>
      <c r="AA589" s="191"/>
      <c r="AT589" s="192" t="s">
        <v>169</v>
      </c>
      <c r="AU589" s="192" t="s">
        <v>102</v>
      </c>
      <c r="AV589" s="12" t="s">
        <v>175</v>
      </c>
      <c r="AW589" s="12" t="s">
        <v>39</v>
      </c>
      <c r="AX589" s="12" t="s">
        <v>82</v>
      </c>
      <c r="AY589" s="192" t="s">
        <v>161</v>
      </c>
    </row>
    <row r="590" spans="2:51" s="10" customFormat="1" ht="22.5" customHeight="1">
      <c r="B590" s="165"/>
      <c r="C590" s="166"/>
      <c r="D590" s="166"/>
      <c r="E590" s="167" t="s">
        <v>5</v>
      </c>
      <c r="F590" s="282" t="s">
        <v>1016</v>
      </c>
      <c r="G590" s="283"/>
      <c r="H590" s="283"/>
      <c r="I590" s="283"/>
      <c r="J590" s="166"/>
      <c r="K590" s="168">
        <v>-21.153</v>
      </c>
      <c r="L590" s="166"/>
      <c r="M590" s="166"/>
      <c r="N590" s="166"/>
      <c r="O590" s="166"/>
      <c r="P590" s="166"/>
      <c r="Q590" s="166"/>
      <c r="R590" s="169"/>
      <c r="T590" s="170"/>
      <c r="U590" s="166"/>
      <c r="V590" s="166"/>
      <c r="W590" s="166"/>
      <c r="X590" s="166"/>
      <c r="Y590" s="166"/>
      <c r="Z590" s="166"/>
      <c r="AA590" s="171"/>
      <c r="AT590" s="172" t="s">
        <v>169</v>
      </c>
      <c r="AU590" s="172" t="s">
        <v>102</v>
      </c>
      <c r="AV590" s="10" t="s">
        <v>102</v>
      </c>
      <c r="AW590" s="10" t="s">
        <v>39</v>
      </c>
      <c r="AX590" s="10" t="s">
        <v>82</v>
      </c>
      <c r="AY590" s="172" t="s">
        <v>161</v>
      </c>
    </row>
    <row r="591" spans="2:51" s="10" customFormat="1" ht="22.5" customHeight="1">
      <c r="B591" s="165"/>
      <c r="C591" s="166"/>
      <c r="D591" s="166"/>
      <c r="E591" s="167" t="s">
        <v>5</v>
      </c>
      <c r="F591" s="282" t="s">
        <v>1017</v>
      </c>
      <c r="G591" s="283"/>
      <c r="H591" s="283"/>
      <c r="I591" s="283"/>
      <c r="J591" s="166"/>
      <c r="K591" s="168">
        <v>-23.198</v>
      </c>
      <c r="L591" s="166"/>
      <c r="M591" s="166"/>
      <c r="N591" s="166"/>
      <c r="O591" s="166"/>
      <c r="P591" s="166"/>
      <c r="Q591" s="166"/>
      <c r="R591" s="169"/>
      <c r="T591" s="170"/>
      <c r="U591" s="166"/>
      <c r="V591" s="166"/>
      <c r="W591" s="166"/>
      <c r="X591" s="166"/>
      <c r="Y591" s="166"/>
      <c r="Z591" s="166"/>
      <c r="AA591" s="171"/>
      <c r="AT591" s="172" t="s">
        <v>169</v>
      </c>
      <c r="AU591" s="172" t="s">
        <v>102</v>
      </c>
      <c r="AV591" s="10" t="s">
        <v>102</v>
      </c>
      <c r="AW591" s="10" t="s">
        <v>39</v>
      </c>
      <c r="AX591" s="10" t="s">
        <v>82</v>
      </c>
      <c r="AY591" s="172" t="s">
        <v>161</v>
      </c>
    </row>
    <row r="592" spans="2:51" s="12" customFormat="1" ht="22.5" customHeight="1">
      <c r="B592" s="185"/>
      <c r="C592" s="186"/>
      <c r="D592" s="186"/>
      <c r="E592" s="187" t="s">
        <v>5</v>
      </c>
      <c r="F592" s="289" t="s">
        <v>301</v>
      </c>
      <c r="G592" s="290"/>
      <c r="H592" s="290"/>
      <c r="I592" s="290"/>
      <c r="J592" s="186"/>
      <c r="K592" s="188">
        <v>-44.351</v>
      </c>
      <c r="L592" s="186"/>
      <c r="M592" s="186"/>
      <c r="N592" s="186"/>
      <c r="O592" s="186"/>
      <c r="P592" s="186"/>
      <c r="Q592" s="186"/>
      <c r="R592" s="189"/>
      <c r="T592" s="190"/>
      <c r="U592" s="186"/>
      <c r="V592" s="186"/>
      <c r="W592" s="186"/>
      <c r="X592" s="186"/>
      <c r="Y592" s="186"/>
      <c r="Z592" s="186"/>
      <c r="AA592" s="191"/>
      <c r="AT592" s="192" t="s">
        <v>169</v>
      </c>
      <c r="AU592" s="192" t="s">
        <v>102</v>
      </c>
      <c r="AV592" s="12" t="s">
        <v>175</v>
      </c>
      <c r="AW592" s="12" t="s">
        <v>39</v>
      </c>
      <c r="AX592" s="12" t="s">
        <v>82</v>
      </c>
      <c r="AY592" s="192" t="s">
        <v>161</v>
      </c>
    </row>
    <row r="593" spans="2:51" s="10" customFormat="1" ht="22.5" customHeight="1">
      <c r="B593" s="165"/>
      <c r="C593" s="166"/>
      <c r="D593" s="166"/>
      <c r="E593" s="167" t="s">
        <v>5</v>
      </c>
      <c r="F593" s="282" t="s">
        <v>1018</v>
      </c>
      <c r="G593" s="283"/>
      <c r="H593" s="283"/>
      <c r="I593" s="283"/>
      <c r="J593" s="166"/>
      <c r="K593" s="168">
        <v>11.088</v>
      </c>
      <c r="L593" s="166"/>
      <c r="M593" s="166"/>
      <c r="N593" s="166"/>
      <c r="O593" s="166"/>
      <c r="P593" s="166"/>
      <c r="Q593" s="166"/>
      <c r="R593" s="169"/>
      <c r="T593" s="170"/>
      <c r="U593" s="166"/>
      <c r="V593" s="166"/>
      <c r="W593" s="166"/>
      <c r="X593" s="166"/>
      <c r="Y593" s="166"/>
      <c r="Z593" s="166"/>
      <c r="AA593" s="171"/>
      <c r="AT593" s="172" t="s">
        <v>169</v>
      </c>
      <c r="AU593" s="172" t="s">
        <v>102</v>
      </c>
      <c r="AV593" s="10" t="s">
        <v>102</v>
      </c>
      <c r="AW593" s="10" t="s">
        <v>39</v>
      </c>
      <c r="AX593" s="10" t="s">
        <v>82</v>
      </c>
      <c r="AY593" s="172" t="s">
        <v>161</v>
      </c>
    </row>
    <row r="594" spans="2:51" s="11" customFormat="1" ht="22.5" customHeight="1">
      <c r="B594" s="173"/>
      <c r="C594" s="174"/>
      <c r="D594" s="174"/>
      <c r="E594" s="175" t="s">
        <v>5</v>
      </c>
      <c r="F594" s="284" t="s">
        <v>171</v>
      </c>
      <c r="G594" s="285"/>
      <c r="H594" s="285"/>
      <c r="I594" s="285"/>
      <c r="J594" s="174"/>
      <c r="K594" s="176">
        <v>123.487</v>
      </c>
      <c r="L594" s="174"/>
      <c r="M594" s="174"/>
      <c r="N594" s="174"/>
      <c r="O594" s="174"/>
      <c r="P594" s="174"/>
      <c r="Q594" s="174"/>
      <c r="R594" s="177"/>
      <c r="T594" s="178"/>
      <c r="U594" s="174"/>
      <c r="V594" s="174"/>
      <c r="W594" s="174"/>
      <c r="X594" s="174"/>
      <c r="Y594" s="174"/>
      <c r="Z594" s="174"/>
      <c r="AA594" s="179"/>
      <c r="AT594" s="180" t="s">
        <v>169</v>
      </c>
      <c r="AU594" s="180" t="s">
        <v>102</v>
      </c>
      <c r="AV594" s="11" t="s">
        <v>166</v>
      </c>
      <c r="AW594" s="11" t="s">
        <v>39</v>
      </c>
      <c r="AX594" s="11" t="s">
        <v>24</v>
      </c>
      <c r="AY594" s="180" t="s">
        <v>161</v>
      </c>
    </row>
    <row r="595" spans="2:65" s="1" customFormat="1" ht="44.25" customHeight="1">
      <c r="B595" s="129"/>
      <c r="C595" s="158" t="s">
        <v>1019</v>
      </c>
      <c r="D595" s="158" t="s">
        <v>162</v>
      </c>
      <c r="E595" s="159" t="s">
        <v>1020</v>
      </c>
      <c r="F595" s="277" t="s">
        <v>1021</v>
      </c>
      <c r="G595" s="277"/>
      <c r="H595" s="277"/>
      <c r="I595" s="277"/>
      <c r="J595" s="160" t="s">
        <v>233</v>
      </c>
      <c r="K595" s="161">
        <v>34.329</v>
      </c>
      <c r="L595" s="278">
        <v>0</v>
      </c>
      <c r="M595" s="278"/>
      <c r="N595" s="279">
        <f>ROUND(L595*K595,2)</f>
        <v>0</v>
      </c>
      <c r="O595" s="279"/>
      <c r="P595" s="279"/>
      <c r="Q595" s="279"/>
      <c r="R595" s="132"/>
      <c r="T595" s="162" t="s">
        <v>5</v>
      </c>
      <c r="U595" s="46" t="s">
        <v>47</v>
      </c>
      <c r="V595" s="38"/>
      <c r="W595" s="163">
        <f>V595*K595</f>
        <v>0</v>
      </c>
      <c r="X595" s="163">
        <v>0.02822</v>
      </c>
      <c r="Y595" s="163">
        <f>X595*K595</f>
        <v>0.96876438</v>
      </c>
      <c r="Z595" s="163">
        <v>0</v>
      </c>
      <c r="AA595" s="164">
        <f>Z595*K595</f>
        <v>0</v>
      </c>
      <c r="AR595" s="20" t="s">
        <v>243</v>
      </c>
      <c r="AT595" s="20" t="s">
        <v>162</v>
      </c>
      <c r="AU595" s="20" t="s">
        <v>102</v>
      </c>
      <c r="AY595" s="20" t="s">
        <v>161</v>
      </c>
      <c r="BE595" s="103">
        <f>IF(U595="základní",N595,0)</f>
        <v>0</v>
      </c>
      <c r="BF595" s="103">
        <f>IF(U595="snížená",N595,0)</f>
        <v>0</v>
      </c>
      <c r="BG595" s="103">
        <f>IF(U595="zákl. přenesená",N595,0)</f>
        <v>0</v>
      </c>
      <c r="BH595" s="103">
        <f>IF(U595="sníž. přenesená",N595,0)</f>
        <v>0</v>
      </c>
      <c r="BI595" s="103">
        <f>IF(U595="nulová",N595,0)</f>
        <v>0</v>
      </c>
      <c r="BJ595" s="20" t="s">
        <v>24</v>
      </c>
      <c r="BK595" s="103">
        <f>ROUND(L595*K595,2)</f>
        <v>0</v>
      </c>
      <c r="BL595" s="20" t="s">
        <v>243</v>
      </c>
      <c r="BM595" s="20" t="s">
        <v>1022</v>
      </c>
    </row>
    <row r="596" spans="2:51" s="10" customFormat="1" ht="22.5" customHeight="1">
      <c r="B596" s="165"/>
      <c r="C596" s="166"/>
      <c r="D596" s="166"/>
      <c r="E596" s="167" t="s">
        <v>5</v>
      </c>
      <c r="F596" s="280" t="s">
        <v>1023</v>
      </c>
      <c r="G596" s="281"/>
      <c r="H596" s="281"/>
      <c r="I596" s="281"/>
      <c r="J596" s="166"/>
      <c r="K596" s="168">
        <v>34.329</v>
      </c>
      <c r="L596" s="166"/>
      <c r="M596" s="166"/>
      <c r="N596" s="166"/>
      <c r="O596" s="166"/>
      <c r="P596" s="166"/>
      <c r="Q596" s="166"/>
      <c r="R596" s="169"/>
      <c r="T596" s="170"/>
      <c r="U596" s="166"/>
      <c r="V596" s="166"/>
      <c r="W596" s="166"/>
      <c r="X596" s="166"/>
      <c r="Y596" s="166"/>
      <c r="Z596" s="166"/>
      <c r="AA596" s="171"/>
      <c r="AT596" s="172" t="s">
        <v>169</v>
      </c>
      <c r="AU596" s="172" t="s">
        <v>102</v>
      </c>
      <c r="AV596" s="10" t="s">
        <v>102</v>
      </c>
      <c r="AW596" s="10" t="s">
        <v>39</v>
      </c>
      <c r="AX596" s="10" t="s">
        <v>24</v>
      </c>
      <c r="AY596" s="172" t="s">
        <v>161</v>
      </c>
    </row>
    <row r="597" spans="2:65" s="1" customFormat="1" ht="22.5" customHeight="1">
      <c r="B597" s="129"/>
      <c r="C597" s="158" t="s">
        <v>1024</v>
      </c>
      <c r="D597" s="158" t="s">
        <v>162</v>
      </c>
      <c r="E597" s="159" t="s">
        <v>1025</v>
      </c>
      <c r="F597" s="277" t="s">
        <v>1026</v>
      </c>
      <c r="G597" s="277"/>
      <c r="H597" s="277"/>
      <c r="I597" s="277"/>
      <c r="J597" s="160" t="s">
        <v>233</v>
      </c>
      <c r="K597" s="161">
        <v>157.816</v>
      </c>
      <c r="L597" s="278">
        <v>0</v>
      </c>
      <c r="M597" s="278"/>
      <c r="N597" s="279">
        <f>ROUND(L597*K597,2)</f>
        <v>0</v>
      </c>
      <c r="O597" s="279"/>
      <c r="P597" s="279"/>
      <c r="Q597" s="279"/>
      <c r="R597" s="132"/>
      <c r="T597" s="162" t="s">
        <v>5</v>
      </c>
      <c r="U597" s="46" t="s">
        <v>47</v>
      </c>
      <c r="V597" s="38"/>
      <c r="W597" s="163">
        <f>V597*K597</f>
        <v>0</v>
      </c>
      <c r="X597" s="163">
        <v>0.0001</v>
      </c>
      <c r="Y597" s="163">
        <f>X597*K597</f>
        <v>0.0157816</v>
      </c>
      <c r="Z597" s="163">
        <v>0</v>
      </c>
      <c r="AA597" s="164">
        <f>Z597*K597</f>
        <v>0</v>
      </c>
      <c r="AR597" s="20" t="s">
        <v>243</v>
      </c>
      <c r="AT597" s="20" t="s">
        <v>162</v>
      </c>
      <c r="AU597" s="20" t="s">
        <v>102</v>
      </c>
      <c r="AY597" s="20" t="s">
        <v>161</v>
      </c>
      <c r="BE597" s="103">
        <f>IF(U597="základní",N597,0)</f>
        <v>0</v>
      </c>
      <c r="BF597" s="103">
        <f>IF(U597="snížená",N597,0)</f>
        <v>0</v>
      </c>
      <c r="BG597" s="103">
        <f>IF(U597="zákl. přenesená",N597,0)</f>
        <v>0</v>
      </c>
      <c r="BH597" s="103">
        <f>IF(U597="sníž. přenesená",N597,0)</f>
        <v>0</v>
      </c>
      <c r="BI597" s="103">
        <f>IF(U597="nulová",N597,0)</f>
        <v>0</v>
      </c>
      <c r="BJ597" s="20" t="s">
        <v>24</v>
      </c>
      <c r="BK597" s="103">
        <f>ROUND(L597*K597,2)</f>
        <v>0</v>
      </c>
      <c r="BL597" s="20" t="s">
        <v>243</v>
      </c>
      <c r="BM597" s="20" t="s">
        <v>1027</v>
      </c>
    </row>
    <row r="598" spans="2:51" s="10" customFormat="1" ht="22.5" customHeight="1">
      <c r="B598" s="165"/>
      <c r="C598" s="166"/>
      <c r="D598" s="166"/>
      <c r="E598" s="167" t="s">
        <v>5</v>
      </c>
      <c r="F598" s="280" t="s">
        <v>1028</v>
      </c>
      <c r="G598" s="281"/>
      <c r="H598" s="281"/>
      <c r="I598" s="281"/>
      <c r="J598" s="166"/>
      <c r="K598" s="168">
        <v>157.816</v>
      </c>
      <c r="L598" s="166"/>
      <c r="M598" s="166"/>
      <c r="N598" s="166"/>
      <c r="O598" s="166"/>
      <c r="P598" s="166"/>
      <c r="Q598" s="166"/>
      <c r="R598" s="169"/>
      <c r="T598" s="170"/>
      <c r="U598" s="166"/>
      <c r="V598" s="166"/>
      <c r="W598" s="166"/>
      <c r="X598" s="166"/>
      <c r="Y598" s="166"/>
      <c r="Z598" s="166"/>
      <c r="AA598" s="171"/>
      <c r="AT598" s="172" t="s">
        <v>169</v>
      </c>
      <c r="AU598" s="172" t="s">
        <v>102</v>
      </c>
      <c r="AV598" s="10" t="s">
        <v>102</v>
      </c>
      <c r="AW598" s="10" t="s">
        <v>39</v>
      </c>
      <c r="AX598" s="10" t="s">
        <v>24</v>
      </c>
      <c r="AY598" s="172" t="s">
        <v>161</v>
      </c>
    </row>
    <row r="599" spans="2:65" s="1" customFormat="1" ht="22.5" customHeight="1">
      <c r="B599" s="129"/>
      <c r="C599" s="158" t="s">
        <v>1029</v>
      </c>
      <c r="D599" s="158" t="s">
        <v>162</v>
      </c>
      <c r="E599" s="159" t="s">
        <v>1030</v>
      </c>
      <c r="F599" s="277" t="s">
        <v>1031</v>
      </c>
      <c r="G599" s="277"/>
      <c r="H599" s="277"/>
      <c r="I599" s="277"/>
      <c r="J599" s="160" t="s">
        <v>233</v>
      </c>
      <c r="K599" s="161">
        <v>346.95</v>
      </c>
      <c r="L599" s="278">
        <v>0</v>
      </c>
      <c r="M599" s="278"/>
      <c r="N599" s="279">
        <f>ROUND(L599*K599,2)</f>
        <v>0</v>
      </c>
      <c r="O599" s="279"/>
      <c r="P599" s="279"/>
      <c r="Q599" s="279"/>
      <c r="R599" s="132"/>
      <c r="T599" s="162" t="s">
        <v>5</v>
      </c>
      <c r="U599" s="46" t="s">
        <v>47</v>
      </c>
      <c r="V599" s="38"/>
      <c r="W599" s="163">
        <f>V599*K599</f>
        <v>0</v>
      </c>
      <c r="X599" s="163">
        <v>0</v>
      </c>
      <c r="Y599" s="163">
        <f>X599*K599</f>
        <v>0</v>
      </c>
      <c r="Z599" s="163">
        <v>0</v>
      </c>
      <c r="AA599" s="164">
        <f>Z599*K599</f>
        <v>0</v>
      </c>
      <c r="AR599" s="20" t="s">
        <v>243</v>
      </c>
      <c r="AT599" s="20" t="s">
        <v>162</v>
      </c>
      <c r="AU599" s="20" t="s">
        <v>102</v>
      </c>
      <c r="AY599" s="20" t="s">
        <v>161</v>
      </c>
      <c r="BE599" s="103">
        <f>IF(U599="základní",N599,0)</f>
        <v>0</v>
      </c>
      <c r="BF599" s="103">
        <f>IF(U599="snížená",N599,0)</f>
        <v>0</v>
      </c>
      <c r="BG599" s="103">
        <f>IF(U599="zákl. přenesená",N599,0)</f>
        <v>0</v>
      </c>
      <c r="BH599" s="103">
        <f>IF(U599="sníž. přenesená",N599,0)</f>
        <v>0</v>
      </c>
      <c r="BI599" s="103">
        <f>IF(U599="nulová",N599,0)</f>
        <v>0</v>
      </c>
      <c r="BJ599" s="20" t="s">
        <v>24</v>
      </c>
      <c r="BK599" s="103">
        <f>ROUND(L599*K599,2)</f>
        <v>0</v>
      </c>
      <c r="BL599" s="20" t="s">
        <v>243</v>
      </c>
      <c r="BM599" s="20" t="s">
        <v>1032</v>
      </c>
    </row>
    <row r="600" spans="2:65" s="1" customFormat="1" ht="22.5" customHeight="1">
      <c r="B600" s="129"/>
      <c r="C600" s="181" t="s">
        <v>1033</v>
      </c>
      <c r="D600" s="181" t="s">
        <v>244</v>
      </c>
      <c r="E600" s="182" t="s">
        <v>1034</v>
      </c>
      <c r="F600" s="286" t="s">
        <v>1035</v>
      </c>
      <c r="G600" s="286"/>
      <c r="H600" s="286"/>
      <c r="I600" s="286"/>
      <c r="J600" s="183" t="s">
        <v>233</v>
      </c>
      <c r="K600" s="184">
        <v>381.645</v>
      </c>
      <c r="L600" s="287">
        <v>0</v>
      </c>
      <c r="M600" s="287"/>
      <c r="N600" s="288">
        <f>ROUND(L600*K600,2)</f>
        <v>0</v>
      </c>
      <c r="O600" s="279"/>
      <c r="P600" s="279"/>
      <c r="Q600" s="279"/>
      <c r="R600" s="132"/>
      <c r="T600" s="162" t="s">
        <v>5</v>
      </c>
      <c r="U600" s="46" t="s">
        <v>47</v>
      </c>
      <c r="V600" s="38"/>
      <c r="W600" s="163">
        <f>V600*K600</f>
        <v>0</v>
      </c>
      <c r="X600" s="163">
        <v>0.00017</v>
      </c>
      <c r="Y600" s="163">
        <f>X600*K600</f>
        <v>0.06487965</v>
      </c>
      <c r="Z600" s="163">
        <v>0</v>
      </c>
      <c r="AA600" s="164">
        <f>Z600*K600</f>
        <v>0</v>
      </c>
      <c r="AR600" s="20" t="s">
        <v>342</v>
      </c>
      <c r="AT600" s="20" t="s">
        <v>244</v>
      </c>
      <c r="AU600" s="20" t="s">
        <v>102</v>
      </c>
      <c r="AY600" s="20" t="s">
        <v>161</v>
      </c>
      <c r="BE600" s="103">
        <f>IF(U600="základní",N600,0)</f>
        <v>0</v>
      </c>
      <c r="BF600" s="103">
        <f>IF(U600="snížená",N600,0)</f>
        <v>0</v>
      </c>
      <c r="BG600" s="103">
        <f>IF(U600="zákl. přenesená",N600,0)</f>
        <v>0</v>
      </c>
      <c r="BH600" s="103">
        <f>IF(U600="sníž. přenesená",N600,0)</f>
        <v>0</v>
      </c>
      <c r="BI600" s="103">
        <f>IF(U600="nulová",N600,0)</f>
        <v>0</v>
      </c>
      <c r="BJ600" s="20" t="s">
        <v>24</v>
      </c>
      <c r="BK600" s="103">
        <f>ROUND(L600*K600,2)</f>
        <v>0</v>
      </c>
      <c r="BL600" s="20" t="s">
        <v>243</v>
      </c>
      <c r="BM600" s="20" t="s">
        <v>1036</v>
      </c>
    </row>
    <row r="601" spans="2:65" s="1" customFormat="1" ht="44.25" customHeight="1">
      <c r="B601" s="129"/>
      <c r="C601" s="158" t="s">
        <v>1037</v>
      </c>
      <c r="D601" s="158" t="s">
        <v>162</v>
      </c>
      <c r="E601" s="159" t="s">
        <v>1038</v>
      </c>
      <c r="F601" s="277" t="s">
        <v>1039</v>
      </c>
      <c r="G601" s="277"/>
      <c r="H601" s="277"/>
      <c r="I601" s="277"/>
      <c r="J601" s="160" t="s">
        <v>233</v>
      </c>
      <c r="K601" s="161">
        <v>346.95</v>
      </c>
      <c r="L601" s="278">
        <v>0</v>
      </c>
      <c r="M601" s="278"/>
      <c r="N601" s="279">
        <f>ROUND(L601*K601,2)</f>
        <v>0</v>
      </c>
      <c r="O601" s="279"/>
      <c r="P601" s="279"/>
      <c r="Q601" s="279"/>
      <c r="R601" s="132"/>
      <c r="T601" s="162" t="s">
        <v>5</v>
      </c>
      <c r="U601" s="46" t="s">
        <v>47</v>
      </c>
      <c r="V601" s="38"/>
      <c r="W601" s="163">
        <f>V601*K601</f>
        <v>0</v>
      </c>
      <c r="X601" s="163">
        <v>0.00139</v>
      </c>
      <c r="Y601" s="163">
        <f>X601*K601</f>
        <v>0.4822605</v>
      </c>
      <c r="Z601" s="163">
        <v>0</v>
      </c>
      <c r="AA601" s="164">
        <f>Z601*K601</f>
        <v>0</v>
      </c>
      <c r="AR601" s="20" t="s">
        <v>243</v>
      </c>
      <c r="AT601" s="20" t="s">
        <v>162</v>
      </c>
      <c r="AU601" s="20" t="s">
        <v>102</v>
      </c>
      <c r="AY601" s="20" t="s">
        <v>161</v>
      </c>
      <c r="BE601" s="103">
        <f>IF(U601="základní",N601,0)</f>
        <v>0</v>
      </c>
      <c r="BF601" s="103">
        <f>IF(U601="snížená",N601,0)</f>
        <v>0</v>
      </c>
      <c r="BG601" s="103">
        <f>IF(U601="zákl. přenesená",N601,0)</f>
        <v>0</v>
      </c>
      <c r="BH601" s="103">
        <f>IF(U601="sníž. přenesená",N601,0)</f>
        <v>0</v>
      </c>
      <c r="BI601" s="103">
        <f>IF(U601="nulová",N601,0)</f>
        <v>0</v>
      </c>
      <c r="BJ601" s="20" t="s">
        <v>24</v>
      </c>
      <c r="BK601" s="103">
        <f>ROUND(L601*K601,2)</f>
        <v>0</v>
      </c>
      <c r="BL601" s="20" t="s">
        <v>243</v>
      </c>
      <c r="BM601" s="20" t="s">
        <v>1040</v>
      </c>
    </row>
    <row r="602" spans="2:51" s="10" customFormat="1" ht="22.5" customHeight="1">
      <c r="B602" s="165"/>
      <c r="C602" s="166"/>
      <c r="D602" s="166"/>
      <c r="E602" s="167" t="s">
        <v>5</v>
      </c>
      <c r="F602" s="280" t="s">
        <v>1041</v>
      </c>
      <c r="G602" s="281"/>
      <c r="H602" s="281"/>
      <c r="I602" s="281"/>
      <c r="J602" s="166"/>
      <c r="K602" s="168">
        <v>66</v>
      </c>
      <c r="L602" s="166"/>
      <c r="M602" s="166"/>
      <c r="N602" s="166"/>
      <c r="O602" s="166"/>
      <c r="P602" s="166"/>
      <c r="Q602" s="166"/>
      <c r="R602" s="169"/>
      <c r="T602" s="170"/>
      <c r="U602" s="166"/>
      <c r="V602" s="166"/>
      <c r="W602" s="166"/>
      <c r="X602" s="166"/>
      <c r="Y602" s="166"/>
      <c r="Z602" s="166"/>
      <c r="AA602" s="171"/>
      <c r="AT602" s="172" t="s">
        <v>169</v>
      </c>
      <c r="AU602" s="172" t="s">
        <v>102</v>
      </c>
      <c r="AV602" s="10" t="s">
        <v>102</v>
      </c>
      <c r="AW602" s="10" t="s">
        <v>39</v>
      </c>
      <c r="AX602" s="10" t="s">
        <v>82</v>
      </c>
      <c r="AY602" s="172" t="s">
        <v>161</v>
      </c>
    </row>
    <row r="603" spans="2:51" s="10" customFormat="1" ht="22.5" customHeight="1">
      <c r="B603" s="165"/>
      <c r="C603" s="166"/>
      <c r="D603" s="166"/>
      <c r="E603" s="167" t="s">
        <v>5</v>
      </c>
      <c r="F603" s="282" t="s">
        <v>1042</v>
      </c>
      <c r="G603" s="283"/>
      <c r="H603" s="283"/>
      <c r="I603" s="283"/>
      <c r="J603" s="166"/>
      <c r="K603" s="168">
        <v>280.95</v>
      </c>
      <c r="L603" s="166"/>
      <c r="M603" s="166"/>
      <c r="N603" s="166"/>
      <c r="O603" s="166"/>
      <c r="P603" s="166"/>
      <c r="Q603" s="166"/>
      <c r="R603" s="169"/>
      <c r="T603" s="170"/>
      <c r="U603" s="166"/>
      <c r="V603" s="166"/>
      <c r="W603" s="166"/>
      <c r="X603" s="166"/>
      <c r="Y603" s="166"/>
      <c r="Z603" s="166"/>
      <c r="AA603" s="171"/>
      <c r="AT603" s="172" t="s">
        <v>169</v>
      </c>
      <c r="AU603" s="172" t="s">
        <v>102</v>
      </c>
      <c r="AV603" s="10" t="s">
        <v>102</v>
      </c>
      <c r="AW603" s="10" t="s">
        <v>39</v>
      </c>
      <c r="AX603" s="10" t="s">
        <v>82</v>
      </c>
      <c r="AY603" s="172" t="s">
        <v>161</v>
      </c>
    </row>
    <row r="604" spans="2:51" s="11" customFormat="1" ht="22.5" customHeight="1">
      <c r="B604" s="173"/>
      <c r="C604" s="174"/>
      <c r="D604" s="174"/>
      <c r="E604" s="175" t="s">
        <v>5</v>
      </c>
      <c r="F604" s="284" t="s">
        <v>171</v>
      </c>
      <c r="G604" s="285"/>
      <c r="H604" s="285"/>
      <c r="I604" s="285"/>
      <c r="J604" s="174"/>
      <c r="K604" s="176">
        <v>346.95</v>
      </c>
      <c r="L604" s="174"/>
      <c r="M604" s="174"/>
      <c r="N604" s="174"/>
      <c r="O604" s="174"/>
      <c r="P604" s="174"/>
      <c r="Q604" s="174"/>
      <c r="R604" s="177"/>
      <c r="T604" s="178"/>
      <c r="U604" s="174"/>
      <c r="V604" s="174"/>
      <c r="W604" s="174"/>
      <c r="X604" s="174"/>
      <c r="Y604" s="174"/>
      <c r="Z604" s="174"/>
      <c r="AA604" s="179"/>
      <c r="AT604" s="180" t="s">
        <v>169</v>
      </c>
      <c r="AU604" s="180" t="s">
        <v>102</v>
      </c>
      <c r="AV604" s="11" t="s">
        <v>166</v>
      </c>
      <c r="AW604" s="11" t="s">
        <v>39</v>
      </c>
      <c r="AX604" s="11" t="s">
        <v>24</v>
      </c>
      <c r="AY604" s="180" t="s">
        <v>161</v>
      </c>
    </row>
    <row r="605" spans="2:65" s="1" customFormat="1" ht="22.5" customHeight="1">
      <c r="B605" s="129"/>
      <c r="C605" s="181" t="s">
        <v>1043</v>
      </c>
      <c r="D605" s="181" t="s">
        <v>244</v>
      </c>
      <c r="E605" s="182" t="s">
        <v>1044</v>
      </c>
      <c r="F605" s="286" t="s">
        <v>1045</v>
      </c>
      <c r="G605" s="286"/>
      <c r="H605" s="286"/>
      <c r="I605" s="286"/>
      <c r="J605" s="183" t="s">
        <v>233</v>
      </c>
      <c r="K605" s="184">
        <v>364.298</v>
      </c>
      <c r="L605" s="287">
        <v>0</v>
      </c>
      <c r="M605" s="287"/>
      <c r="N605" s="288">
        <f>ROUND(L605*K605,2)</f>
        <v>0</v>
      </c>
      <c r="O605" s="279"/>
      <c r="P605" s="279"/>
      <c r="Q605" s="279"/>
      <c r="R605" s="132"/>
      <c r="T605" s="162" t="s">
        <v>5</v>
      </c>
      <c r="U605" s="46" t="s">
        <v>47</v>
      </c>
      <c r="V605" s="38"/>
      <c r="W605" s="163">
        <f>V605*K605</f>
        <v>0</v>
      </c>
      <c r="X605" s="163">
        <v>0.006</v>
      </c>
      <c r="Y605" s="163">
        <f>X605*K605</f>
        <v>2.185788</v>
      </c>
      <c r="Z605" s="163">
        <v>0</v>
      </c>
      <c r="AA605" s="164">
        <f>Z605*K605</f>
        <v>0</v>
      </c>
      <c r="AR605" s="20" t="s">
        <v>342</v>
      </c>
      <c r="AT605" s="20" t="s">
        <v>244</v>
      </c>
      <c r="AU605" s="20" t="s">
        <v>102</v>
      </c>
      <c r="AY605" s="20" t="s">
        <v>161</v>
      </c>
      <c r="BE605" s="103">
        <f>IF(U605="základní",N605,0)</f>
        <v>0</v>
      </c>
      <c r="BF605" s="103">
        <f>IF(U605="snížená",N605,0)</f>
        <v>0</v>
      </c>
      <c r="BG605" s="103">
        <f>IF(U605="zákl. přenesená",N605,0)</f>
        <v>0</v>
      </c>
      <c r="BH605" s="103">
        <f>IF(U605="sníž. přenesená",N605,0)</f>
        <v>0</v>
      </c>
      <c r="BI605" s="103">
        <f>IF(U605="nulová",N605,0)</f>
        <v>0</v>
      </c>
      <c r="BJ605" s="20" t="s">
        <v>24</v>
      </c>
      <c r="BK605" s="103">
        <f>ROUND(L605*K605,2)</f>
        <v>0</v>
      </c>
      <c r="BL605" s="20" t="s">
        <v>243</v>
      </c>
      <c r="BM605" s="20" t="s">
        <v>1046</v>
      </c>
    </row>
    <row r="606" spans="2:65" s="1" customFormat="1" ht="22.5" customHeight="1">
      <c r="B606" s="129"/>
      <c r="C606" s="158" t="s">
        <v>1047</v>
      </c>
      <c r="D606" s="158" t="s">
        <v>162</v>
      </c>
      <c r="E606" s="159" t="s">
        <v>1048</v>
      </c>
      <c r="F606" s="277" t="s">
        <v>1049</v>
      </c>
      <c r="G606" s="277"/>
      <c r="H606" s="277"/>
      <c r="I606" s="277"/>
      <c r="J606" s="160" t="s">
        <v>233</v>
      </c>
      <c r="K606" s="161">
        <v>16.1</v>
      </c>
      <c r="L606" s="278">
        <v>0</v>
      </c>
      <c r="M606" s="278"/>
      <c r="N606" s="279">
        <f>ROUND(L606*K606,2)</f>
        <v>0</v>
      </c>
      <c r="O606" s="279"/>
      <c r="P606" s="279"/>
      <c r="Q606" s="279"/>
      <c r="R606" s="132"/>
      <c r="T606" s="162" t="s">
        <v>5</v>
      </c>
      <c r="U606" s="46" t="s">
        <v>47</v>
      </c>
      <c r="V606" s="38"/>
      <c r="W606" s="163">
        <f>V606*K606</f>
        <v>0</v>
      </c>
      <c r="X606" s="163">
        <v>0.00139</v>
      </c>
      <c r="Y606" s="163">
        <f>X606*K606</f>
        <v>0.022379000000000003</v>
      </c>
      <c r="Z606" s="163">
        <v>0</v>
      </c>
      <c r="AA606" s="164">
        <f>Z606*K606</f>
        <v>0</v>
      </c>
      <c r="AR606" s="20" t="s">
        <v>243</v>
      </c>
      <c r="AT606" s="20" t="s">
        <v>162</v>
      </c>
      <c r="AU606" s="20" t="s">
        <v>102</v>
      </c>
      <c r="AY606" s="20" t="s">
        <v>161</v>
      </c>
      <c r="BE606" s="103">
        <f>IF(U606="základní",N606,0)</f>
        <v>0</v>
      </c>
      <c r="BF606" s="103">
        <f>IF(U606="snížená",N606,0)</f>
        <v>0</v>
      </c>
      <c r="BG606" s="103">
        <f>IF(U606="zákl. přenesená",N606,0)</f>
        <v>0</v>
      </c>
      <c r="BH606" s="103">
        <f>IF(U606="sníž. přenesená",N606,0)</f>
        <v>0</v>
      </c>
      <c r="BI606" s="103">
        <f>IF(U606="nulová",N606,0)</f>
        <v>0</v>
      </c>
      <c r="BJ606" s="20" t="s">
        <v>24</v>
      </c>
      <c r="BK606" s="103">
        <f>ROUND(L606*K606,2)</f>
        <v>0</v>
      </c>
      <c r="BL606" s="20" t="s">
        <v>243</v>
      </c>
      <c r="BM606" s="20" t="s">
        <v>1050</v>
      </c>
    </row>
    <row r="607" spans="2:51" s="10" customFormat="1" ht="22.5" customHeight="1">
      <c r="B607" s="165"/>
      <c r="C607" s="166"/>
      <c r="D607" s="166"/>
      <c r="E607" s="167" t="s">
        <v>5</v>
      </c>
      <c r="F607" s="280" t="s">
        <v>1051</v>
      </c>
      <c r="G607" s="281"/>
      <c r="H607" s="281"/>
      <c r="I607" s="281"/>
      <c r="J607" s="166"/>
      <c r="K607" s="168">
        <v>16.1</v>
      </c>
      <c r="L607" s="166"/>
      <c r="M607" s="166"/>
      <c r="N607" s="166"/>
      <c r="O607" s="166"/>
      <c r="P607" s="166"/>
      <c r="Q607" s="166"/>
      <c r="R607" s="169"/>
      <c r="T607" s="170"/>
      <c r="U607" s="166"/>
      <c r="V607" s="166"/>
      <c r="W607" s="166"/>
      <c r="X607" s="166"/>
      <c r="Y607" s="166"/>
      <c r="Z607" s="166"/>
      <c r="AA607" s="171"/>
      <c r="AT607" s="172" t="s">
        <v>169</v>
      </c>
      <c r="AU607" s="172" t="s">
        <v>102</v>
      </c>
      <c r="AV607" s="10" t="s">
        <v>102</v>
      </c>
      <c r="AW607" s="10" t="s">
        <v>39</v>
      </c>
      <c r="AX607" s="10" t="s">
        <v>24</v>
      </c>
      <c r="AY607" s="172" t="s">
        <v>161</v>
      </c>
    </row>
    <row r="608" spans="2:65" s="1" customFormat="1" ht="31.5" customHeight="1">
      <c r="B608" s="129"/>
      <c r="C608" s="158" t="s">
        <v>1052</v>
      </c>
      <c r="D608" s="158" t="s">
        <v>162</v>
      </c>
      <c r="E608" s="159" t="s">
        <v>1053</v>
      </c>
      <c r="F608" s="277" t="s">
        <v>1054</v>
      </c>
      <c r="G608" s="277"/>
      <c r="H608" s="277"/>
      <c r="I608" s="277"/>
      <c r="J608" s="160" t="s">
        <v>790</v>
      </c>
      <c r="K608" s="193">
        <v>0</v>
      </c>
      <c r="L608" s="278">
        <v>0</v>
      </c>
      <c r="M608" s="278"/>
      <c r="N608" s="279">
        <f>ROUND(L608*K608,2)</f>
        <v>0</v>
      </c>
      <c r="O608" s="279"/>
      <c r="P608" s="279"/>
      <c r="Q608" s="279"/>
      <c r="R608" s="132"/>
      <c r="T608" s="162" t="s">
        <v>5</v>
      </c>
      <c r="U608" s="46" t="s">
        <v>47</v>
      </c>
      <c r="V608" s="38"/>
      <c r="W608" s="163">
        <f>V608*K608</f>
        <v>0</v>
      </c>
      <c r="X608" s="163">
        <v>0</v>
      </c>
      <c r="Y608" s="163">
        <f>X608*K608</f>
        <v>0</v>
      </c>
      <c r="Z608" s="163">
        <v>0</v>
      </c>
      <c r="AA608" s="164">
        <f>Z608*K608</f>
        <v>0</v>
      </c>
      <c r="AR608" s="20" t="s">
        <v>243</v>
      </c>
      <c r="AT608" s="20" t="s">
        <v>162</v>
      </c>
      <c r="AU608" s="20" t="s">
        <v>102</v>
      </c>
      <c r="AY608" s="20" t="s">
        <v>161</v>
      </c>
      <c r="BE608" s="103">
        <f>IF(U608="základní",N608,0)</f>
        <v>0</v>
      </c>
      <c r="BF608" s="103">
        <f>IF(U608="snížená",N608,0)</f>
        <v>0</v>
      </c>
      <c r="BG608" s="103">
        <f>IF(U608="zákl. přenesená",N608,0)</f>
        <v>0</v>
      </c>
      <c r="BH608" s="103">
        <f>IF(U608="sníž. přenesená",N608,0)</f>
        <v>0</v>
      </c>
      <c r="BI608" s="103">
        <f>IF(U608="nulová",N608,0)</f>
        <v>0</v>
      </c>
      <c r="BJ608" s="20" t="s">
        <v>24</v>
      </c>
      <c r="BK608" s="103">
        <f>ROUND(L608*K608,2)</f>
        <v>0</v>
      </c>
      <c r="BL608" s="20" t="s">
        <v>243</v>
      </c>
      <c r="BM608" s="20" t="s">
        <v>1055</v>
      </c>
    </row>
    <row r="609" spans="2:63" s="9" customFormat="1" ht="29.85" customHeight="1">
      <c r="B609" s="147"/>
      <c r="C609" s="148"/>
      <c r="D609" s="157" t="s">
        <v>128</v>
      </c>
      <c r="E609" s="157"/>
      <c r="F609" s="157"/>
      <c r="G609" s="157"/>
      <c r="H609" s="157"/>
      <c r="I609" s="157"/>
      <c r="J609" s="157"/>
      <c r="K609" s="157"/>
      <c r="L609" s="157"/>
      <c r="M609" s="157"/>
      <c r="N609" s="291">
        <f>BK609</f>
        <v>0</v>
      </c>
      <c r="O609" s="292"/>
      <c r="P609" s="292"/>
      <c r="Q609" s="292"/>
      <c r="R609" s="150"/>
      <c r="T609" s="151"/>
      <c r="U609" s="148"/>
      <c r="V609" s="148"/>
      <c r="W609" s="152">
        <f>SUM(W610:W622)</f>
        <v>0</v>
      </c>
      <c r="X609" s="148"/>
      <c r="Y609" s="152">
        <f>SUM(Y610:Y622)</f>
        <v>1.0868523999999997</v>
      </c>
      <c r="Z609" s="148"/>
      <c r="AA609" s="153">
        <f>SUM(AA610:AA622)</f>
        <v>0</v>
      </c>
      <c r="AR609" s="154" t="s">
        <v>102</v>
      </c>
      <c r="AT609" s="155" t="s">
        <v>81</v>
      </c>
      <c r="AU609" s="155" t="s">
        <v>24</v>
      </c>
      <c r="AY609" s="154" t="s">
        <v>161</v>
      </c>
      <c r="BK609" s="156">
        <f>SUM(BK610:BK622)</f>
        <v>0</v>
      </c>
    </row>
    <row r="610" spans="2:65" s="1" customFormat="1" ht="44.25" customHeight="1">
      <c r="B610" s="129"/>
      <c r="C610" s="158" t="s">
        <v>1056</v>
      </c>
      <c r="D610" s="158" t="s">
        <v>162</v>
      </c>
      <c r="E610" s="159" t="s">
        <v>1057</v>
      </c>
      <c r="F610" s="277" t="s">
        <v>1058</v>
      </c>
      <c r="G610" s="277"/>
      <c r="H610" s="277"/>
      <c r="I610" s="277"/>
      <c r="J610" s="160" t="s">
        <v>233</v>
      </c>
      <c r="K610" s="161">
        <v>44.58</v>
      </c>
      <c r="L610" s="278">
        <v>0</v>
      </c>
      <c r="M610" s="278"/>
      <c r="N610" s="279">
        <f>ROUND(L610*K610,2)</f>
        <v>0</v>
      </c>
      <c r="O610" s="279"/>
      <c r="P610" s="279"/>
      <c r="Q610" s="279"/>
      <c r="R610" s="132"/>
      <c r="T610" s="162" t="s">
        <v>5</v>
      </c>
      <c r="U610" s="46" t="s">
        <v>47</v>
      </c>
      <c r="V610" s="38"/>
      <c r="W610" s="163">
        <f>V610*K610</f>
        <v>0</v>
      </c>
      <c r="X610" s="163">
        <v>0.00759</v>
      </c>
      <c r="Y610" s="163">
        <f>X610*K610</f>
        <v>0.3383622</v>
      </c>
      <c r="Z610" s="163">
        <v>0</v>
      </c>
      <c r="AA610" s="164">
        <f>Z610*K610</f>
        <v>0</v>
      </c>
      <c r="AR610" s="20" t="s">
        <v>243</v>
      </c>
      <c r="AT610" s="20" t="s">
        <v>162</v>
      </c>
      <c r="AU610" s="20" t="s">
        <v>102</v>
      </c>
      <c r="AY610" s="20" t="s">
        <v>161</v>
      </c>
      <c r="BE610" s="103">
        <f>IF(U610="základní",N610,0)</f>
        <v>0</v>
      </c>
      <c r="BF610" s="103">
        <f>IF(U610="snížená",N610,0)</f>
        <v>0</v>
      </c>
      <c r="BG610" s="103">
        <f>IF(U610="zákl. přenesená",N610,0)</f>
        <v>0</v>
      </c>
      <c r="BH610" s="103">
        <f>IF(U610="sníž. přenesená",N610,0)</f>
        <v>0</v>
      </c>
      <c r="BI610" s="103">
        <f>IF(U610="nulová",N610,0)</f>
        <v>0</v>
      </c>
      <c r="BJ610" s="20" t="s">
        <v>24</v>
      </c>
      <c r="BK610" s="103">
        <f>ROUND(L610*K610,2)</f>
        <v>0</v>
      </c>
      <c r="BL610" s="20" t="s">
        <v>243</v>
      </c>
      <c r="BM610" s="20" t="s">
        <v>1059</v>
      </c>
    </row>
    <row r="611" spans="2:65" s="1" customFormat="1" ht="31.5" customHeight="1">
      <c r="B611" s="129"/>
      <c r="C611" s="158" t="s">
        <v>1060</v>
      </c>
      <c r="D611" s="158" t="s">
        <v>162</v>
      </c>
      <c r="E611" s="159" t="s">
        <v>1061</v>
      </c>
      <c r="F611" s="277" t="s">
        <v>1062</v>
      </c>
      <c r="G611" s="277"/>
      <c r="H611" s="277"/>
      <c r="I611" s="277"/>
      <c r="J611" s="160" t="s">
        <v>182</v>
      </c>
      <c r="K611" s="161">
        <v>7.9</v>
      </c>
      <c r="L611" s="278">
        <v>0</v>
      </c>
      <c r="M611" s="278"/>
      <c r="N611" s="279">
        <f>ROUND(L611*K611,2)</f>
        <v>0</v>
      </c>
      <c r="O611" s="279"/>
      <c r="P611" s="279"/>
      <c r="Q611" s="279"/>
      <c r="R611" s="132"/>
      <c r="T611" s="162" t="s">
        <v>5</v>
      </c>
      <c r="U611" s="46" t="s">
        <v>47</v>
      </c>
      <c r="V611" s="38"/>
      <c r="W611" s="163">
        <f>V611*K611</f>
        <v>0</v>
      </c>
      <c r="X611" s="163">
        <v>0.00227</v>
      </c>
      <c r="Y611" s="163">
        <f>X611*K611</f>
        <v>0.017933</v>
      </c>
      <c r="Z611" s="163">
        <v>0</v>
      </c>
      <c r="AA611" s="164">
        <f>Z611*K611</f>
        <v>0</v>
      </c>
      <c r="AR611" s="20" t="s">
        <v>243</v>
      </c>
      <c r="AT611" s="20" t="s">
        <v>162</v>
      </c>
      <c r="AU611" s="20" t="s">
        <v>102</v>
      </c>
      <c r="AY611" s="20" t="s">
        <v>161</v>
      </c>
      <c r="BE611" s="103">
        <f>IF(U611="základní",N611,0)</f>
        <v>0</v>
      </c>
      <c r="BF611" s="103">
        <f>IF(U611="snížená",N611,0)</f>
        <v>0</v>
      </c>
      <c r="BG611" s="103">
        <f>IF(U611="zákl. přenesená",N611,0)</f>
        <v>0</v>
      </c>
      <c r="BH611" s="103">
        <f>IF(U611="sníž. přenesená",N611,0)</f>
        <v>0</v>
      </c>
      <c r="BI611" s="103">
        <f>IF(U611="nulová",N611,0)</f>
        <v>0</v>
      </c>
      <c r="BJ611" s="20" t="s">
        <v>24</v>
      </c>
      <c r="BK611" s="103">
        <f>ROUND(L611*K611,2)</f>
        <v>0</v>
      </c>
      <c r="BL611" s="20" t="s">
        <v>243</v>
      </c>
      <c r="BM611" s="20" t="s">
        <v>1063</v>
      </c>
    </row>
    <row r="612" spans="2:65" s="1" customFormat="1" ht="44.25" customHeight="1">
      <c r="B612" s="129"/>
      <c r="C612" s="158" t="s">
        <v>1064</v>
      </c>
      <c r="D612" s="158" t="s">
        <v>162</v>
      </c>
      <c r="E612" s="159" t="s">
        <v>1065</v>
      </c>
      <c r="F612" s="277" t="s">
        <v>1066</v>
      </c>
      <c r="G612" s="277"/>
      <c r="H612" s="277"/>
      <c r="I612" s="277"/>
      <c r="J612" s="160" t="s">
        <v>182</v>
      </c>
      <c r="K612" s="161">
        <v>42.35</v>
      </c>
      <c r="L612" s="278">
        <v>0</v>
      </c>
      <c r="M612" s="278"/>
      <c r="N612" s="279">
        <f>ROUND(L612*K612,2)</f>
        <v>0</v>
      </c>
      <c r="O612" s="279"/>
      <c r="P612" s="279"/>
      <c r="Q612" s="279"/>
      <c r="R612" s="132"/>
      <c r="T612" s="162" t="s">
        <v>5</v>
      </c>
      <c r="U612" s="46" t="s">
        <v>47</v>
      </c>
      <c r="V612" s="38"/>
      <c r="W612" s="163">
        <f>V612*K612</f>
        <v>0</v>
      </c>
      <c r="X612" s="163">
        <v>0.00216</v>
      </c>
      <c r="Y612" s="163">
        <f>X612*K612</f>
        <v>0.091476</v>
      </c>
      <c r="Z612" s="163">
        <v>0</v>
      </c>
      <c r="AA612" s="164">
        <f>Z612*K612</f>
        <v>0</v>
      </c>
      <c r="AR612" s="20" t="s">
        <v>243</v>
      </c>
      <c r="AT612" s="20" t="s">
        <v>162</v>
      </c>
      <c r="AU612" s="20" t="s">
        <v>102</v>
      </c>
      <c r="AY612" s="20" t="s">
        <v>161</v>
      </c>
      <c r="BE612" s="103">
        <f>IF(U612="základní",N612,0)</f>
        <v>0</v>
      </c>
      <c r="BF612" s="103">
        <f>IF(U612="snížená",N612,0)</f>
        <v>0</v>
      </c>
      <c r="BG612" s="103">
        <f>IF(U612="zákl. přenesená",N612,0)</f>
        <v>0</v>
      </c>
      <c r="BH612" s="103">
        <f>IF(U612="sníž. přenesená",N612,0)</f>
        <v>0</v>
      </c>
      <c r="BI612" s="103">
        <f>IF(U612="nulová",N612,0)</f>
        <v>0</v>
      </c>
      <c r="BJ612" s="20" t="s">
        <v>24</v>
      </c>
      <c r="BK612" s="103">
        <f>ROUND(L612*K612,2)</f>
        <v>0</v>
      </c>
      <c r="BL612" s="20" t="s">
        <v>243</v>
      </c>
      <c r="BM612" s="20" t="s">
        <v>1067</v>
      </c>
    </row>
    <row r="613" spans="2:51" s="10" customFormat="1" ht="22.5" customHeight="1">
      <c r="B613" s="165"/>
      <c r="C613" s="166"/>
      <c r="D613" s="166"/>
      <c r="E613" s="167" t="s">
        <v>5</v>
      </c>
      <c r="F613" s="280" t="s">
        <v>1068</v>
      </c>
      <c r="G613" s="281"/>
      <c r="H613" s="281"/>
      <c r="I613" s="281"/>
      <c r="J613" s="166"/>
      <c r="K613" s="168">
        <v>42.35</v>
      </c>
      <c r="L613" s="166"/>
      <c r="M613" s="166"/>
      <c r="N613" s="166"/>
      <c r="O613" s="166"/>
      <c r="P613" s="166"/>
      <c r="Q613" s="166"/>
      <c r="R613" s="169"/>
      <c r="T613" s="170"/>
      <c r="U613" s="166"/>
      <c r="V613" s="166"/>
      <c r="W613" s="166"/>
      <c r="X613" s="166"/>
      <c r="Y613" s="166"/>
      <c r="Z613" s="166"/>
      <c r="AA613" s="171"/>
      <c r="AT613" s="172" t="s">
        <v>169</v>
      </c>
      <c r="AU613" s="172" t="s">
        <v>102</v>
      </c>
      <c r="AV613" s="10" t="s">
        <v>102</v>
      </c>
      <c r="AW613" s="10" t="s">
        <v>39</v>
      </c>
      <c r="AX613" s="10" t="s">
        <v>24</v>
      </c>
      <c r="AY613" s="172" t="s">
        <v>161</v>
      </c>
    </row>
    <row r="614" spans="2:65" s="1" customFormat="1" ht="31.5" customHeight="1">
      <c r="B614" s="129"/>
      <c r="C614" s="158" t="s">
        <v>1069</v>
      </c>
      <c r="D614" s="158" t="s">
        <v>162</v>
      </c>
      <c r="E614" s="159" t="s">
        <v>1070</v>
      </c>
      <c r="F614" s="277" t="s">
        <v>1071</v>
      </c>
      <c r="G614" s="277"/>
      <c r="H614" s="277"/>
      <c r="I614" s="277"/>
      <c r="J614" s="160" t="s">
        <v>182</v>
      </c>
      <c r="K614" s="161">
        <v>188.22</v>
      </c>
      <c r="L614" s="278">
        <v>0</v>
      </c>
      <c r="M614" s="278"/>
      <c r="N614" s="279">
        <f aca="true" t="shared" si="5" ref="N614:N622">ROUND(L614*K614,2)</f>
        <v>0</v>
      </c>
      <c r="O614" s="279"/>
      <c r="P614" s="279"/>
      <c r="Q614" s="279"/>
      <c r="R614" s="132"/>
      <c r="T614" s="162" t="s">
        <v>5</v>
      </c>
      <c r="U614" s="46" t="s">
        <v>47</v>
      </c>
      <c r="V614" s="38"/>
      <c r="W614" s="163">
        <f aca="true" t="shared" si="6" ref="W614:W622">V614*K614</f>
        <v>0</v>
      </c>
      <c r="X614" s="163">
        <v>0.00093</v>
      </c>
      <c r="Y614" s="163">
        <f aca="true" t="shared" si="7" ref="Y614:Y622">X614*K614</f>
        <v>0.17504460000000002</v>
      </c>
      <c r="Z614" s="163">
        <v>0</v>
      </c>
      <c r="AA614" s="164">
        <f aca="true" t="shared" si="8" ref="AA614:AA622">Z614*K614</f>
        <v>0</v>
      </c>
      <c r="AR614" s="20" t="s">
        <v>243</v>
      </c>
      <c r="AT614" s="20" t="s">
        <v>162</v>
      </c>
      <c r="AU614" s="20" t="s">
        <v>102</v>
      </c>
      <c r="AY614" s="20" t="s">
        <v>161</v>
      </c>
      <c r="BE614" s="103">
        <f aca="true" t="shared" si="9" ref="BE614:BE622">IF(U614="základní",N614,0)</f>
        <v>0</v>
      </c>
      <c r="BF614" s="103">
        <f aca="true" t="shared" si="10" ref="BF614:BF622">IF(U614="snížená",N614,0)</f>
        <v>0</v>
      </c>
      <c r="BG614" s="103">
        <f aca="true" t="shared" si="11" ref="BG614:BG622">IF(U614="zákl. přenesená",N614,0)</f>
        <v>0</v>
      </c>
      <c r="BH614" s="103">
        <f aca="true" t="shared" si="12" ref="BH614:BH622">IF(U614="sníž. přenesená",N614,0)</f>
        <v>0</v>
      </c>
      <c r="BI614" s="103">
        <f aca="true" t="shared" si="13" ref="BI614:BI622">IF(U614="nulová",N614,0)</f>
        <v>0</v>
      </c>
      <c r="BJ614" s="20" t="s">
        <v>24</v>
      </c>
      <c r="BK614" s="103">
        <f aca="true" t="shared" si="14" ref="BK614:BK622">ROUND(L614*K614,2)</f>
        <v>0</v>
      </c>
      <c r="BL614" s="20" t="s">
        <v>243</v>
      </c>
      <c r="BM614" s="20" t="s">
        <v>1072</v>
      </c>
    </row>
    <row r="615" spans="2:65" s="1" customFormat="1" ht="31.5" customHeight="1">
      <c r="B615" s="129"/>
      <c r="C615" s="158" t="s">
        <v>1073</v>
      </c>
      <c r="D615" s="158" t="s">
        <v>162</v>
      </c>
      <c r="E615" s="159" t="s">
        <v>1074</v>
      </c>
      <c r="F615" s="277" t="s">
        <v>1075</v>
      </c>
      <c r="G615" s="277"/>
      <c r="H615" s="277"/>
      <c r="I615" s="277"/>
      <c r="J615" s="160" t="s">
        <v>182</v>
      </c>
      <c r="K615" s="161">
        <v>29.4</v>
      </c>
      <c r="L615" s="278">
        <v>0</v>
      </c>
      <c r="M615" s="278"/>
      <c r="N615" s="279">
        <f t="shared" si="5"/>
        <v>0</v>
      </c>
      <c r="O615" s="279"/>
      <c r="P615" s="279"/>
      <c r="Q615" s="279"/>
      <c r="R615" s="132"/>
      <c r="T615" s="162" t="s">
        <v>5</v>
      </c>
      <c r="U615" s="46" t="s">
        <v>47</v>
      </c>
      <c r="V615" s="38"/>
      <c r="W615" s="163">
        <f t="shared" si="6"/>
        <v>0</v>
      </c>
      <c r="X615" s="163">
        <v>0.00093</v>
      </c>
      <c r="Y615" s="163">
        <f t="shared" si="7"/>
        <v>0.027342</v>
      </c>
      <c r="Z615" s="163">
        <v>0</v>
      </c>
      <c r="AA615" s="164">
        <f t="shared" si="8"/>
        <v>0</v>
      </c>
      <c r="AR615" s="20" t="s">
        <v>243</v>
      </c>
      <c r="AT615" s="20" t="s">
        <v>162</v>
      </c>
      <c r="AU615" s="20" t="s">
        <v>102</v>
      </c>
      <c r="AY615" s="20" t="s">
        <v>161</v>
      </c>
      <c r="BE615" s="103">
        <f t="shared" si="9"/>
        <v>0</v>
      </c>
      <c r="BF615" s="103">
        <f t="shared" si="10"/>
        <v>0</v>
      </c>
      <c r="BG615" s="103">
        <f t="shared" si="11"/>
        <v>0</v>
      </c>
      <c r="BH615" s="103">
        <f t="shared" si="12"/>
        <v>0</v>
      </c>
      <c r="BI615" s="103">
        <f t="shared" si="13"/>
        <v>0</v>
      </c>
      <c r="BJ615" s="20" t="s">
        <v>24</v>
      </c>
      <c r="BK615" s="103">
        <f t="shared" si="14"/>
        <v>0</v>
      </c>
      <c r="BL615" s="20" t="s">
        <v>243</v>
      </c>
      <c r="BM615" s="20" t="s">
        <v>1076</v>
      </c>
    </row>
    <row r="616" spans="2:65" s="1" customFormat="1" ht="44.25" customHeight="1">
      <c r="B616" s="129"/>
      <c r="C616" s="158" t="s">
        <v>1077</v>
      </c>
      <c r="D616" s="158" t="s">
        <v>162</v>
      </c>
      <c r="E616" s="159" t="s">
        <v>1078</v>
      </c>
      <c r="F616" s="277" t="s">
        <v>1079</v>
      </c>
      <c r="G616" s="277"/>
      <c r="H616" s="277"/>
      <c r="I616" s="277"/>
      <c r="J616" s="160" t="s">
        <v>182</v>
      </c>
      <c r="K616" s="161">
        <v>81.7</v>
      </c>
      <c r="L616" s="278">
        <v>0</v>
      </c>
      <c r="M616" s="278"/>
      <c r="N616" s="279">
        <f t="shared" si="5"/>
        <v>0</v>
      </c>
      <c r="O616" s="279"/>
      <c r="P616" s="279"/>
      <c r="Q616" s="279"/>
      <c r="R616" s="132"/>
      <c r="T616" s="162" t="s">
        <v>5</v>
      </c>
      <c r="U616" s="46" t="s">
        <v>47</v>
      </c>
      <c r="V616" s="38"/>
      <c r="W616" s="163">
        <f t="shared" si="6"/>
        <v>0</v>
      </c>
      <c r="X616" s="163">
        <v>0.00291</v>
      </c>
      <c r="Y616" s="163">
        <f t="shared" si="7"/>
        <v>0.23774699999999999</v>
      </c>
      <c r="Z616" s="163">
        <v>0</v>
      </c>
      <c r="AA616" s="164">
        <f t="shared" si="8"/>
        <v>0</v>
      </c>
      <c r="AR616" s="20" t="s">
        <v>243</v>
      </c>
      <c r="AT616" s="20" t="s">
        <v>162</v>
      </c>
      <c r="AU616" s="20" t="s">
        <v>102</v>
      </c>
      <c r="AY616" s="20" t="s">
        <v>161</v>
      </c>
      <c r="BE616" s="103">
        <f t="shared" si="9"/>
        <v>0</v>
      </c>
      <c r="BF616" s="103">
        <f t="shared" si="10"/>
        <v>0</v>
      </c>
      <c r="BG616" s="103">
        <f t="shared" si="11"/>
        <v>0</v>
      </c>
      <c r="BH616" s="103">
        <f t="shared" si="12"/>
        <v>0</v>
      </c>
      <c r="BI616" s="103">
        <f t="shared" si="13"/>
        <v>0</v>
      </c>
      <c r="BJ616" s="20" t="s">
        <v>24</v>
      </c>
      <c r="BK616" s="103">
        <f t="shared" si="14"/>
        <v>0</v>
      </c>
      <c r="BL616" s="20" t="s">
        <v>243</v>
      </c>
      <c r="BM616" s="20" t="s">
        <v>1080</v>
      </c>
    </row>
    <row r="617" spans="2:65" s="1" customFormat="1" ht="31.5" customHeight="1">
      <c r="B617" s="129"/>
      <c r="C617" s="158" t="s">
        <v>1081</v>
      </c>
      <c r="D617" s="158" t="s">
        <v>162</v>
      </c>
      <c r="E617" s="159" t="s">
        <v>1082</v>
      </c>
      <c r="F617" s="277" t="s">
        <v>1083</v>
      </c>
      <c r="G617" s="277"/>
      <c r="H617" s="277"/>
      <c r="I617" s="277"/>
      <c r="J617" s="160" t="s">
        <v>182</v>
      </c>
      <c r="K617" s="161">
        <v>7.65</v>
      </c>
      <c r="L617" s="278">
        <v>0</v>
      </c>
      <c r="M617" s="278"/>
      <c r="N617" s="279">
        <f t="shared" si="5"/>
        <v>0</v>
      </c>
      <c r="O617" s="279"/>
      <c r="P617" s="279"/>
      <c r="Q617" s="279"/>
      <c r="R617" s="132"/>
      <c r="T617" s="162" t="s">
        <v>5</v>
      </c>
      <c r="U617" s="46" t="s">
        <v>47</v>
      </c>
      <c r="V617" s="38"/>
      <c r="W617" s="163">
        <f t="shared" si="6"/>
        <v>0</v>
      </c>
      <c r="X617" s="163">
        <v>0.00174</v>
      </c>
      <c r="Y617" s="163">
        <f t="shared" si="7"/>
        <v>0.013311</v>
      </c>
      <c r="Z617" s="163">
        <v>0</v>
      </c>
      <c r="AA617" s="164">
        <f t="shared" si="8"/>
        <v>0</v>
      </c>
      <c r="AR617" s="20" t="s">
        <v>243</v>
      </c>
      <c r="AT617" s="20" t="s">
        <v>162</v>
      </c>
      <c r="AU617" s="20" t="s">
        <v>102</v>
      </c>
      <c r="AY617" s="20" t="s">
        <v>161</v>
      </c>
      <c r="BE617" s="103">
        <f t="shared" si="9"/>
        <v>0</v>
      </c>
      <c r="BF617" s="103">
        <f t="shared" si="10"/>
        <v>0</v>
      </c>
      <c r="BG617" s="103">
        <f t="shared" si="11"/>
        <v>0</v>
      </c>
      <c r="BH617" s="103">
        <f t="shared" si="12"/>
        <v>0</v>
      </c>
      <c r="BI617" s="103">
        <f t="shared" si="13"/>
        <v>0</v>
      </c>
      <c r="BJ617" s="20" t="s">
        <v>24</v>
      </c>
      <c r="BK617" s="103">
        <f t="shared" si="14"/>
        <v>0</v>
      </c>
      <c r="BL617" s="20" t="s">
        <v>243</v>
      </c>
      <c r="BM617" s="20" t="s">
        <v>1084</v>
      </c>
    </row>
    <row r="618" spans="2:65" s="1" customFormat="1" ht="31.5" customHeight="1">
      <c r="B618" s="129"/>
      <c r="C618" s="158" t="s">
        <v>1085</v>
      </c>
      <c r="D618" s="158" t="s">
        <v>162</v>
      </c>
      <c r="E618" s="159" t="s">
        <v>1086</v>
      </c>
      <c r="F618" s="277" t="s">
        <v>1087</v>
      </c>
      <c r="G618" s="277"/>
      <c r="H618" s="277"/>
      <c r="I618" s="277"/>
      <c r="J618" s="160" t="s">
        <v>182</v>
      </c>
      <c r="K618" s="161">
        <v>142.22</v>
      </c>
      <c r="L618" s="278">
        <v>0</v>
      </c>
      <c r="M618" s="278"/>
      <c r="N618" s="279">
        <f t="shared" si="5"/>
        <v>0</v>
      </c>
      <c r="O618" s="279"/>
      <c r="P618" s="279"/>
      <c r="Q618" s="279"/>
      <c r="R618" s="132"/>
      <c r="T618" s="162" t="s">
        <v>5</v>
      </c>
      <c r="U618" s="46" t="s">
        <v>47</v>
      </c>
      <c r="V618" s="38"/>
      <c r="W618" s="163">
        <f t="shared" si="6"/>
        <v>0</v>
      </c>
      <c r="X618" s="163">
        <v>0.00093</v>
      </c>
      <c r="Y618" s="163">
        <f t="shared" si="7"/>
        <v>0.1322646</v>
      </c>
      <c r="Z618" s="163">
        <v>0</v>
      </c>
      <c r="AA618" s="164">
        <f t="shared" si="8"/>
        <v>0</v>
      </c>
      <c r="AR618" s="20" t="s">
        <v>243</v>
      </c>
      <c r="AT618" s="20" t="s">
        <v>162</v>
      </c>
      <c r="AU618" s="20" t="s">
        <v>102</v>
      </c>
      <c r="AY618" s="20" t="s">
        <v>161</v>
      </c>
      <c r="BE618" s="103">
        <f t="shared" si="9"/>
        <v>0</v>
      </c>
      <c r="BF618" s="103">
        <f t="shared" si="10"/>
        <v>0</v>
      </c>
      <c r="BG618" s="103">
        <f t="shared" si="11"/>
        <v>0</v>
      </c>
      <c r="BH618" s="103">
        <f t="shared" si="12"/>
        <v>0</v>
      </c>
      <c r="BI618" s="103">
        <f t="shared" si="13"/>
        <v>0</v>
      </c>
      <c r="BJ618" s="20" t="s">
        <v>24</v>
      </c>
      <c r="BK618" s="103">
        <f t="shared" si="14"/>
        <v>0</v>
      </c>
      <c r="BL618" s="20" t="s">
        <v>243</v>
      </c>
      <c r="BM618" s="20" t="s">
        <v>1088</v>
      </c>
    </row>
    <row r="619" spans="2:65" s="1" customFormat="1" ht="31.5" customHeight="1">
      <c r="B619" s="129"/>
      <c r="C619" s="158" t="s">
        <v>1089</v>
      </c>
      <c r="D619" s="158" t="s">
        <v>162</v>
      </c>
      <c r="E619" s="159" t="s">
        <v>1090</v>
      </c>
      <c r="F619" s="277" t="s">
        <v>1091</v>
      </c>
      <c r="G619" s="277"/>
      <c r="H619" s="277"/>
      <c r="I619" s="277"/>
      <c r="J619" s="160" t="s">
        <v>182</v>
      </c>
      <c r="K619" s="161">
        <v>12.1</v>
      </c>
      <c r="L619" s="278">
        <v>0</v>
      </c>
      <c r="M619" s="278"/>
      <c r="N619" s="279">
        <f t="shared" si="5"/>
        <v>0</v>
      </c>
      <c r="O619" s="279"/>
      <c r="P619" s="279"/>
      <c r="Q619" s="279"/>
      <c r="R619" s="132"/>
      <c r="T619" s="162" t="s">
        <v>5</v>
      </c>
      <c r="U619" s="46" t="s">
        <v>47</v>
      </c>
      <c r="V619" s="38"/>
      <c r="W619" s="163">
        <f t="shared" si="6"/>
        <v>0</v>
      </c>
      <c r="X619" s="163">
        <v>0.00174</v>
      </c>
      <c r="Y619" s="163">
        <f t="shared" si="7"/>
        <v>0.021054</v>
      </c>
      <c r="Z619" s="163">
        <v>0</v>
      </c>
      <c r="AA619" s="164">
        <f t="shared" si="8"/>
        <v>0</v>
      </c>
      <c r="AR619" s="20" t="s">
        <v>243</v>
      </c>
      <c r="AT619" s="20" t="s">
        <v>162</v>
      </c>
      <c r="AU619" s="20" t="s">
        <v>102</v>
      </c>
      <c r="AY619" s="20" t="s">
        <v>161</v>
      </c>
      <c r="BE619" s="103">
        <f t="shared" si="9"/>
        <v>0</v>
      </c>
      <c r="BF619" s="103">
        <f t="shared" si="10"/>
        <v>0</v>
      </c>
      <c r="BG619" s="103">
        <f t="shared" si="11"/>
        <v>0</v>
      </c>
      <c r="BH619" s="103">
        <f t="shared" si="12"/>
        <v>0</v>
      </c>
      <c r="BI619" s="103">
        <f t="shared" si="13"/>
        <v>0</v>
      </c>
      <c r="BJ619" s="20" t="s">
        <v>24</v>
      </c>
      <c r="BK619" s="103">
        <f t="shared" si="14"/>
        <v>0</v>
      </c>
      <c r="BL619" s="20" t="s">
        <v>243</v>
      </c>
      <c r="BM619" s="20" t="s">
        <v>1092</v>
      </c>
    </row>
    <row r="620" spans="2:65" s="1" customFormat="1" ht="44.25" customHeight="1">
      <c r="B620" s="129"/>
      <c r="C620" s="158" t="s">
        <v>1093</v>
      </c>
      <c r="D620" s="158" t="s">
        <v>162</v>
      </c>
      <c r="E620" s="159" t="s">
        <v>1094</v>
      </c>
      <c r="F620" s="277" t="s">
        <v>1095</v>
      </c>
      <c r="G620" s="277"/>
      <c r="H620" s="277"/>
      <c r="I620" s="277"/>
      <c r="J620" s="160" t="s">
        <v>182</v>
      </c>
      <c r="K620" s="161">
        <v>6.9</v>
      </c>
      <c r="L620" s="278">
        <v>0</v>
      </c>
      <c r="M620" s="278"/>
      <c r="N620" s="279">
        <f t="shared" si="5"/>
        <v>0</v>
      </c>
      <c r="O620" s="279"/>
      <c r="P620" s="279"/>
      <c r="Q620" s="279"/>
      <c r="R620" s="132"/>
      <c r="T620" s="162" t="s">
        <v>5</v>
      </c>
      <c r="U620" s="46" t="s">
        <v>47</v>
      </c>
      <c r="V620" s="38"/>
      <c r="W620" s="163">
        <f t="shared" si="6"/>
        <v>0</v>
      </c>
      <c r="X620" s="163">
        <v>0.00286</v>
      </c>
      <c r="Y620" s="163">
        <f t="shared" si="7"/>
        <v>0.019734</v>
      </c>
      <c r="Z620" s="163">
        <v>0</v>
      </c>
      <c r="AA620" s="164">
        <f t="shared" si="8"/>
        <v>0</v>
      </c>
      <c r="AR620" s="20" t="s">
        <v>243</v>
      </c>
      <c r="AT620" s="20" t="s">
        <v>162</v>
      </c>
      <c r="AU620" s="20" t="s">
        <v>102</v>
      </c>
      <c r="AY620" s="20" t="s">
        <v>161</v>
      </c>
      <c r="BE620" s="103">
        <f t="shared" si="9"/>
        <v>0</v>
      </c>
      <c r="BF620" s="103">
        <f t="shared" si="10"/>
        <v>0</v>
      </c>
      <c r="BG620" s="103">
        <f t="shared" si="11"/>
        <v>0</v>
      </c>
      <c r="BH620" s="103">
        <f t="shared" si="12"/>
        <v>0</v>
      </c>
      <c r="BI620" s="103">
        <f t="shared" si="13"/>
        <v>0</v>
      </c>
      <c r="BJ620" s="20" t="s">
        <v>24</v>
      </c>
      <c r="BK620" s="103">
        <f t="shared" si="14"/>
        <v>0</v>
      </c>
      <c r="BL620" s="20" t="s">
        <v>243</v>
      </c>
      <c r="BM620" s="20" t="s">
        <v>1096</v>
      </c>
    </row>
    <row r="621" spans="2:65" s="1" customFormat="1" ht="44.25" customHeight="1">
      <c r="B621" s="129"/>
      <c r="C621" s="158" t="s">
        <v>1097</v>
      </c>
      <c r="D621" s="158" t="s">
        <v>162</v>
      </c>
      <c r="E621" s="159" t="s">
        <v>1098</v>
      </c>
      <c r="F621" s="277" t="s">
        <v>1099</v>
      </c>
      <c r="G621" s="277"/>
      <c r="H621" s="277"/>
      <c r="I621" s="277"/>
      <c r="J621" s="160" t="s">
        <v>182</v>
      </c>
      <c r="K621" s="161">
        <v>4.4</v>
      </c>
      <c r="L621" s="278">
        <v>0</v>
      </c>
      <c r="M621" s="278"/>
      <c r="N621" s="279">
        <f t="shared" si="5"/>
        <v>0</v>
      </c>
      <c r="O621" s="279"/>
      <c r="P621" s="279"/>
      <c r="Q621" s="279"/>
      <c r="R621" s="132"/>
      <c r="T621" s="162" t="s">
        <v>5</v>
      </c>
      <c r="U621" s="46" t="s">
        <v>47</v>
      </c>
      <c r="V621" s="38"/>
      <c r="W621" s="163">
        <f t="shared" si="6"/>
        <v>0</v>
      </c>
      <c r="X621" s="163">
        <v>0.00286</v>
      </c>
      <c r="Y621" s="163">
        <f t="shared" si="7"/>
        <v>0.012584000000000001</v>
      </c>
      <c r="Z621" s="163">
        <v>0</v>
      </c>
      <c r="AA621" s="164">
        <f t="shared" si="8"/>
        <v>0</v>
      </c>
      <c r="AR621" s="20" t="s">
        <v>243</v>
      </c>
      <c r="AT621" s="20" t="s">
        <v>162</v>
      </c>
      <c r="AU621" s="20" t="s">
        <v>102</v>
      </c>
      <c r="AY621" s="20" t="s">
        <v>161</v>
      </c>
      <c r="BE621" s="103">
        <f t="shared" si="9"/>
        <v>0</v>
      </c>
      <c r="BF621" s="103">
        <f t="shared" si="10"/>
        <v>0</v>
      </c>
      <c r="BG621" s="103">
        <f t="shared" si="11"/>
        <v>0</v>
      </c>
      <c r="BH621" s="103">
        <f t="shared" si="12"/>
        <v>0</v>
      </c>
      <c r="BI621" s="103">
        <f t="shared" si="13"/>
        <v>0</v>
      </c>
      <c r="BJ621" s="20" t="s">
        <v>24</v>
      </c>
      <c r="BK621" s="103">
        <f t="shared" si="14"/>
        <v>0</v>
      </c>
      <c r="BL621" s="20" t="s">
        <v>243</v>
      </c>
      <c r="BM621" s="20" t="s">
        <v>1100</v>
      </c>
    </row>
    <row r="622" spans="2:65" s="1" customFormat="1" ht="31.5" customHeight="1">
      <c r="B622" s="129"/>
      <c r="C622" s="158" t="s">
        <v>1101</v>
      </c>
      <c r="D622" s="158" t="s">
        <v>162</v>
      </c>
      <c r="E622" s="159" t="s">
        <v>1102</v>
      </c>
      <c r="F622" s="277" t="s">
        <v>1103</v>
      </c>
      <c r="G622" s="277"/>
      <c r="H622" s="277"/>
      <c r="I622" s="277"/>
      <c r="J622" s="160" t="s">
        <v>790</v>
      </c>
      <c r="K622" s="193">
        <v>0</v>
      </c>
      <c r="L622" s="278">
        <v>0</v>
      </c>
      <c r="M622" s="278"/>
      <c r="N622" s="279">
        <f t="shared" si="5"/>
        <v>0</v>
      </c>
      <c r="O622" s="279"/>
      <c r="P622" s="279"/>
      <c r="Q622" s="279"/>
      <c r="R622" s="132"/>
      <c r="T622" s="162" t="s">
        <v>5</v>
      </c>
      <c r="U622" s="46" t="s">
        <v>47</v>
      </c>
      <c r="V622" s="38"/>
      <c r="W622" s="163">
        <f t="shared" si="6"/>
        <v>0</v>
      </c>
      <c r="X622" s="163">
        <v>0</v>
      </c>
      <c r="Y622" s="163">
        <f t="shared" si="7"/>
        <v>0</v>
      </c>
      <c r="Z622" s="163">
        <v>0</v>
      </c>
      <c r="AA622" s="164">
        <f t="shared" si="8"/>
        <v>0</v>
      </c>
      <c r="AR622" s="20" t="s">
        <v>243</v>
      </c>
      <c r="AT622" s="20" t="s">
        <v>162</v>
      </c>
      <c r="AU622" s="20" t="s">
        <v>102</v>
      </c>
      <c r="AY622" s="20" t="s">
        <v>161</v>
      </c>
      <c r="BE622" s="103">
        <f t="shared" si="9"/>
        <v>0</v>
      </c>
      <c r="BF622" s="103">
        <f t="shared" si="10"/>
        <v>0</v>
      </c>
      <c r="BG622" s="103">
        <f t="shared" si="11"/>
        <v>0</v>
      </c>
      <c r="BH622" s="103">
        <f t="shared" si="12"/>
        <v>0</v>
      </c>
      <c r="BI622" s="103">
        <f t="shared" si="13"/>
        <v>0</v>
      </c>
      <c r="BJ622" s="20" t="s">
        <v>24</v>
      </c>
      <c r="BK622" s="103">
        <f t="shared" si="14"/>
        <v>0</v>
      </c>
      <c r="BL622" s="20" t="s">
        <v>243</v>
      </c>
      <c r="BM622" s="20" t="s">
        <v>1104</v>
      </c>
    </row>
    <row r="623" spans="2:63" s="9" customFormat="1" ht="29.85" customHeight="1">
      <c r="B623" s="147"/>
      <c r="C623" s="148"/>
      <c r="D623" s="157" t="s">
        <v>129</v>
      </c>
      <c r="E623" s="157"/>
      <c r="F623" s="157"/>
      <c r="G623" s="157"/>
      <c r="H623" s="157"/>
      <c r="I623" s="157"/>
      <c r="J623" s="157"/>
      <c r="K623" s="157"/>
      <c r="L623" s="157"/>
      <c r="M623" s="157"/>
      <c r="N623" s="291">
        <f>BK623</f>
        <v>0</v>
      </c>
      <c r="O623" s="292"/>
      <c r="P623" s="292"/>
      <c r="Q623" s="292"/>
      <c r="R623" s="150"/>
      <c r="T623" s="151"/>
      <c r="U623" s="148"/>
      <c r="V623" s="148"/>
      <c r="W623" s="152">
        <f>SUM(W624:W670)</f>
        <v>0</v>
      </c>
      <c r="X623" s="148"/>
      <c r="Y623" s="152">
        <f>SUM(Y624:Y670)</f>
        <v>0</v>
      </c>
      <c r="Z623" s="148"/>
      <c r="AA623" s="153">
        <f>SUM(AA624:AA670)</f>
        <v>0</v>
      </c>
      <c r="AR623" s="154" t="s">
        <v>102</v>
      </c>
      <c r="AT623" s="155" t="s">
        <v>81</v>
      </c>
      <c r="AU623" s="155" t="s">
        <v>24</v>
      </c>
      <c r="AY623" s="154" t="s">
        <v>161</v>
      </c>
      <c r="BK623" s="156">
        <f>SUM(BK624:BK670)</f>
        <v>0</v>
      </c>
    </row>
    <row r="624" spans="2:65" s="1" customFormat="1" ht="95.25" customHeight="1">
      <c r="B624" s="129"/>
      <c r="C624" s="158" t="s">
        <v>1105</v>
      </c>
      <c r="D624" s="158" t="s">
        <v>162</v>
      </c>
      <c r="E624" s="159" t="s">
        <v>1106</v>
      </c>
      <c r="F624" s="277" t="s">
        <v>1107</v>
      </c>
      <c r="G624" s="277"/>
      <c r="H624" s="277"/>
      <c r="I624" s="277"/>
      <c r="J624" s="160" t="s">
        <v>373</v>
      </c>
      <c r="K624" s="161">
        <v>1</v>
      </c>
      <c r="L624" s="278">
        <v>0</v>
      </c>
      <c r="M624" s="278"/>
      <c r="N624" s="279">
        <f aca="true" t="shared" si="15" ref="N624:N633">ROUND(L624*K624,2)</f>
        <v>0</v>
      </c>
      <c r="O624" s="279"/>
      <c r="P624" s="279"/>
      <c r="Q624" s="279"/>
      <c r="R624" s="132"/>
      <c r="T624" s="162" t="s">
        <v>5</v>
      </c>
      <c r="U624" s="46" t="s">
        <v>47</v>
      </c>
      <c r="V624" s="38"/>
      <c r="W624" s="163">
        <f aca="true" t="shared" si="16" ref="W624:W633">V624*K624</f>
        <v>0</v>
      </c>
      <c r="X624" s="163">
        <v>0</v>
      </c>
      <c r="Y624" s="163">
        <f aca="true" t="shared" si="17" ref="Y624:Y633">X624*K624</f>
        <v>0</v>
      </c>
      <c r="Z624" s="163">
        <v>0</v>
      </c>
      <c r="AA624" s="164">
        <f aca="true" t="shared" si="18" ref="AA624:AA633">Z624*K624</f>
        <v>0</v>
      </c>
      <c r="AR624" s="20" t="s">
        <v>243</v>
      </c>
      <c r="AT624" s="20" t="s">
        <v>162</v>
      </c>
      <c r="AU624" s="20" t="s">
        <v>102</v>
      </c>
      <c r="AY624" s="20" t="s">
        <v>161</v>
      </c>
      <c r="BE624" s="103">
        <f aca="true" t="shared" si="19" ref="BE624:BE633">IF(U624="základní",N624,0)</f>
        <v>0</v>
      </c>
      <c r="BF624" s="103">
        <f aca="true" t="shared" si="20" ref="BF624:BF633">IF(U624="snížená",N624,0)</f>
        <v>0</v>
      </c>
      <c r="BG624" s="103">
        <f aca="true" t="shared" si="21" ref="BG624:BG633">IF(U624="zákl. přenesená",N624,0)</f>
        <v>0</v>
      </c>
      <c r="BH624" s="103">
        <f aca="true" t="shared" si="22" ref="BH624:BH633">IF(U624="sníž. přenesená",N624,0)</f>
        <v>0</v>
      </c>
      <c r="BI624" s="103">
        <f aca="true" t="shared" si="23" ref="BI624:BI633">IF(U624="nulová",N624,0)</f>
        <v>0</v>
      </c>
      <c r="BJ624" s="20" t="s">
        <v>24</v>
      </c>
      <c r="BK624" s="103">
        <f aca="true" t="shared" si="24" ref="BK624:BK633">ROUND(L624*K624,2)</f>
        <v>0</v>
      </c>
      <c r="BL624" s="20" t="s">
        <v>243</v>
      </c>
      <c r="BM624" s="20" t="s">
        <v>1108</v>
      </c>
    </row>
    <row r="625" spans="2:65" s="1" customFormat="1" ht="95.25" customHeight="1">
      <c r="B625" s="129"/>
      <c r="C625" s="158" t="s">
        <v>1109</v>
      </c>
      <c r="D625" s="158" t="s">
        <v>162</v>
      </c>
      <c r="E625" s="159" t="s">
        <v>1110</v>
      </c>
      <c r="F625" s="277" t="s">
        <v>1111</v>
      </c>
      <c r="G625" s="277"/>
      <c r="H625" s="277"/>
      <c r="I625" s="277"/>
      <c r="J625" s="160" t="s">
        <v>373</v>
      </c>
      <c r="K625" s="161">
        <v>18</v>
      </c>
      <c r="L625" s="278">
        <v>0</v>
      </c>
      <c r="M625" s="278"/>
      <c r="N625" s="279">
        <f t="shared" si="15"/>
        <v>0</v>
      </c>
      <c r="O625" s="279"/>
      <c r="P625" s="279"/>
      <c r="Q625" s="279"/>
      <c r="R625" s="132"/>
      <c r="T625" s="162" t="s">
        <v>5</v>
      </c>
      <c r="U625" s="46" t="s">
        <v>47</v>
      </c>
      <c r="V625" s="38"/>
      <c r="W625" s="163">
        <f t="shared" si="16"/>
        <v>0</v>
      </c>
      <c r="X625" s="163">
        <v>0</v>
      </c>
      <c r="Y625" s="163">
        <f t="shared" si="17"/>
        <v>0</v>
      </c>
      <c r="Z625" s="163">
        <v>0</v>
      </c>
      <c r="AA625" s="164">
        <f t="shared" si="18"/>
        <v>0</v>
      </c>
      <c r="AR625" s="20" t="s">
        <v>243</v>
      </c>
      <c r="AT625" s="20" t="s">
        <v>162</v>
      </c>
      <c r="AU625" s="20" t="s">
        <v>102</v>
      </c>
      <c r="AY625" s="20" t="s">
        <v>161</v>
      </c>
      <c r="BE625" s="103">
        <f t="shared" si="19"/>
        <v>0</v>
      </c>
      <c r="BF625" s="103">
        <f t="shared" si="20"/>
        <v>0</v>
      </c>
      <c r="BG625" s="103">
        <f t="shared" si="21"/>
        <v>0</v>
      </c>
      <c r="BH625" s="103">
        <f t="shared" si="22"/>
        <v>0</v>
      </c>
      <c r="BI625" s="103">
        <f t="shared" si="23"/>
        <v>0</v>
      </c>
      <c r="BJ625" s="20" t="s">
        <v>24</v>
      </c>
      <c r="BK625" s="103">
        <f t="shared" si="24"/>
        <v>0</v>
      </c>
      <c r="BL625" s="20" t="s">
        <v>243</v>
      </c>
      <c r="BM625" s="20" t="s">
        <v>1112</v>
      </c>
    </row>
    <row r="626" spans="2:65" s="1" customFormat="1" ht="82.5" customHeight="1">
      <c r="B626" s="129"/>
      <c r="C626" s="158" t="s">
        <v>1113</v>
      </c>
      <c r="D626" s="158" t="s">
        <v>162</v>
      </c>
      <c r="E626" s="159" t="s">
        <v>1114</v>
      </c>
      <c r="F626" s="277" t="s">
        <v>1115</v>
      </c>
      <c r="G626" s="277"/>
      <c r="H626" s="277"/>
      <c r="I626" s="277"/>
      <c r="J626" s="160" t="s">
        <v>373</v>
      </c>
      <c r="K626" s="161">
        <v>2</v>
      </c>
      <c r="L626" s="278">
        <v>0</v>
      </c>
      <c r="M626" s="278"/>
      <c r="N626" s="279">
        <f t="shared" si="15"/>
        <v>0</v>
      </c>
      <c r="O626" s="279"/>
      <c r="P626" s="279"/>
      <c r="Q626" s="279"/>
      <c r="R626" s="132"/>
      <c r="T626" s="162" t="s">
        <v>5</v>
      </c>
      <c r="U626" s="46" t="s">
        <v>47</v>
      </c>
      <c r="V626" s="38"/>
      <c r="W626" s="163">
        <f t="shared" si="16"/>
        <v>0</v>
      </c>
      <c r="X626" s="163">
        <v>0</v>
      </c>
      <c r="Y626" s="163">
        <f t="shared" si="17"/>
        <v>0</v>
      </c>
      <c r="Z626" s="163">
        <v>0</v>
      </c>
      <c r="AA626" s="164">
        <f t="shared" si="18"/>
        <v>0</v>
      </c>
      <c r="AR626" s="20" t="s">
        <v>243</v>
      </c>
      <c r="AT626" s="20" t="s">
        <v>162</v>
      </c>
      <c r="AU626" s="20" t="s">
        <v>102</v>
      </c>
      <c r="AY626" s="20" t="s">
        <v>161</v>
      </c>
      <c r="BE626" s="103">
        <f t="shared" si="19"/>
        <v>0</v>
      </c>
      <c r="BF626" s="103">
        <f t="shared" si="20"/>
        <v>0</v>
      </c>
      <c r="BG626" s="103">
        <f t="shared" si="21"/>
        <v>0</v>
      </c>
      <c r="BH626" s="103">
        <f t="shared" si="22"/>
        <v>0</v>
      </c>
      <c r="BI626" s="103">
        <f t="shared" si="23"/>
        <v>0</v>
      </c>
      <c r="BJ626" s="20" t="s">
        <v>24</v>
      </c>
      <c r="BK626" s="103">
        <f t="shared" si="24"/>
        <v>0</v>
      </c>
      <c r="BL626" s="20" t="s">
        <v>243</v>
      </c>
      <c r="BM626" s="20" t="s">
        <v>1116</v>
      </c>
    </row>
    <row r="627" spans="2:65" s="1" customFormat="1" ht="82.5" customHeight="1">
      <c r="B627" s="129"/>
      <c r="C627" s="158" t="s">
        <v>1117</v>
      </c>
      <c r="D627" s="158" t="s">
        <v>162</v>
      </c>
      <c r="E627" s="159" t="s">
        <v>1118</v>
      </c>
      <c r="F627" s="277" t="s">
        <v>1119</v>
      </c>
      <c r="G627" s="277"/>
      <c r="H627" s="277"/>
      <c r="I627" s="277"/>
      <c r="J627" s="160" t="s">
        <v>373</v>
      </c>
      <c r="K627" s="161">
        <v>1</v>
      </c>
      <c r="L627" s="278">
        <v>0</v>
      </c>
      <c r="M627" s="278"/>
      <c r="N627" s="279">
        <f t="shared" si="15"/>
        <v>0</v>
      </c>
      <c r="O627" s="279"/>
      <c r="P627" s="279"/>
      <c r="Q627" s="279"/>
      <c r="R627" s="132"/>
      <c r="T627" s="162" t="s">
        <v>5</v>
      </c>
      <c r="U627" s="46" t="s">
        <v>47</v>
      </c>
      <c r="V627" s="38"/>
      <c r="W627" s="163">
        <f t="shared" si="16"/>
        <v>0</v>
      </c>
      <c r="X627" s="163">
        <v>0</v>
      </c>
      <c r="Y627" s="163">
        <f t="shared" si="17"/>
        <v>0</v>
      </c>
      <c r="Z627" s="163">
        <v>0</v>
      </c>
      <c r="AA627" s="164">
        <f t="shared" si="18"/>
        <v>0</v>
      </c>
      <c r="AR627" s="20" t="s">
        <v>243</v>
      </c>
      <c r="AT627" s="20" t="s">
        <v>162</v>
      </c>
      <c r="AU627" s="20" t="s">
        <v>102</v>
      </c>
      <c r="AY627" s="20" t="s">
        <v>161</v>
      </c>
      <c r="BE627" s="103">
        <f t="shared" si="19"/>
        <v>0</v>
      </c>
      <c r="BF627" s="103">
        <f t="shared" si="20"/>
        <v>0</v>
      </c>
      <c r="BG627" s="103">
        <f t="shared" si="21"/>
        <v>0</v>
      </c>
      <c r="BH627" s="103">
        <f t="shared" si="22"/>
        <v>0</v>
      </c>
      <c r="BI627" s="103">
        <f t="shared" si="23"/>
        <v>0</v>
      </c>
      <c r="BJ627" s="20" t="s">
        <v>24</v>
      </c>
      <c r="BK627" s="103">
        <f t="shared" si="24"/>
        <v>0</v>
      </c>
      <c r="BL627" s="20" t="s">
        <v>243</v>
      </c>
      <c r="BM627" s="20" t="s">
        <v>1120</v>
      </c>
    </row>
    <row r="628" spans="2:65" s="1" customFormat="1" ht="82.5" customHeight="1">
      <c r="B628" s="129"/>
      <c r="C628" s="158" t="s">
        <v>1121</v>
      </c>
      <c r="D628" s="158" t="s">
        <v>162</v>
      </c>
      <c r="E628" s="159" t="s">
        <v>1122</v>
      </c>
      <c r="F628" s="277" t="s">
        <v>1123</v>
      </c>
      <c r="G628" s="277"/>
      <c r="H628" s="277"/>
      <c r="I628" s="277"/>
      <c r="J628" s="160" t="s">
        <v>373</v>
      </c>
      <c r="K628" s="161">
        <v>1</v>
      </c>
      <c r="L628" s="278">
        <v>0</v>
      </c>
      <c r="M628" s="278"/>
      <c r="N628" s="279">
        <f t="shared" si="15"/>
        <v>0</v>
      </c>
      <c r="O628" s="279"/>
      <c r="P628" s="279"/>
      <c r="Q628" s="279"/>
      <c r="R628" s="132"/>
      <c r="T628" s="162" t="s">
        <v>5</v>
      </c>
      <c r="U628" s="46" t="s">
        <v>47</v>
      </c>
      <c r="V628" s="38"/>
      <c r="W628" s="163">
        <f t="shared" si="16"/>
        <v>0</v>
      </c>
      <c r="X628" s="163">
        <v>0</v>
      </c>
      <c r="Y628" s="163">
        <f t="shared" si="17"/>
        <v>0</v>
      </c>
      <c r="Z628" s="163">
        <v>0</v>
      </c>
      <c r="AA628" s="164">
        <f t="shared" si="18"/>
        <v>0</v>
      </c>
      <c r="AR628" s="20" t="s">
        <v>243</v>
      </c>
      <c r="AT628" s="20" t="s">
        <v>162</v>
      </c>
      <c r="AU628" s="20" t="s">
        <v>102</v>
      </c>
      <c r="AY628" s="20" t="s">
        <v>161</v>
      </c>
      <c r="BE628" s="103">
        <f t="shared" si="19"/>
        <v>0</v>
      </c>
      <c r="BF628" s="103">
        <f t="shared" si="20"/>
        <v>0</v>
      </c>
      <c r="BG628" s="103">
        <f t="shared" si="21"/>
        <v>0</v>
      </c>
      <c r="BH628" s="103">
        <f t="shared" si="22"/>
        <v>0</v>
      </c>
      <c r="BI628" s="103">
        <f t="shared" si="23"/>
        <v>0</v>
      </c>
      <c r="BJ628" s="20" t="s">
        <v>24</v>
      </c>
      <c r="BK628" s="103">
        <f t="shared" si="24"/>
        <v>0</v>
      </c>
      <c r="BL628" s="20" t="s">
        <v>243</v>
      </c>
      <c r="BM628" s="20" t="s">
        <v>1124</v>
      </c>
    </row>
    <row r="629" spans="2:65" s="1" customFormat="1" ht="82.5" customHeight="1">
      <c r="B629" s="129"/>
      <c r="C629" s="158" t="s">
        <v>1125</v>
      </c>
      <c r="D629" s="158" t="s">
        <v>162</v>
      </c>
      <c r="E629" s="159" t="s">
        <v>1126</v>
      </c>
      <c r="F629" s="277" t="s">
        <v>1127</v>
      </c>
      <c r="G629" s="277"/>
      <c r="H629" s="277"/>
      <c r="I629" s="277"/>
      <c r="J629" s="160" t="s">
        <v>373</v>
      </c>
      <c r="K629" s="161">
        <v>1</v>
      </c>
      <c r="L629" s="278">
        <v>0</v>
      </c>
      <c r="M629" s="278"/>
      <c r="N629" s="279">
        <f t="shared" si="15"/>
        <v>0</v>
      </c>
      <c r="O629" s="279"/>
      <c r="P629" s="279"/>
      <c r="Q629" s="279"/>
      <c r="R629" s="132"/>
      <c r="T629" s="162" t="s">
        <v>5</v>
      </c>
      <c r="U629" s="46" t="s">
        <v>47</v>
      </c>
      <c r="V629" s="38"/>
      <c r="W629" s="163">
        <f t="shared" si="16"/>
        <v>0</v>
      </c>
      <c r="X629" s="163">
        <v>0</v>
      </c>
      <c r="Y629" s="163">
        <f t="shared" si="17"/>
        <v>0</v>
      </c>
      <c r="Z629" s="163">
        <v>0</v>
      </c>
      <c r="AA629" s="164">
        <f t="shared" si="18"/>
        <v>0</v>
      </c>
      <c r="AR629" s="20" t="s">
        <v>243</v>
      </c>
      <c r="AT629" s="20" t="s">
        <v>162</v>
      </c>
      <c r="AU629" s="20" t="s">
        <v>102</v>
      </c>
      <c r="AY629" s="20" t="s">
        <v>161</v>
      </c>
      <c r="BE629" s="103">
        <f t="shared" si="19"/>
        <v>0</v>
      </c>
      <c r="BF629" s="103">
        <f t="shared" si="20"/>
        <v>0</v>
      </c>
      <c r="BG629" s="103">
        <f t="shared" si="21"/>
        <v>0</v>
      </c>
      <c r="BH629" s="103">
        <f t="shared" si="22"/>
        <v>0</v>
      </c>
      <c r="BI629" s="103">
        <f t="shared" si="23"/>
        <v>0</v>
      </c>
      <c r="BJ629" s="20" t="s">
        <v>24</v>
      </c>
      <c r="BK629" s="103">
        <f t="shared" si="24"/>
        <v>0</v>
      </c>
      <c r="BL629" s="20" t="s">
        <v>243</v>
      </c>
      <c r="BM629" s="20" t="s">
        <v>1128</v>
      </c>
    </row>
    <row r="630" spans="2:65" s="1" customFormat="1" ht="82.5" customHeight="1">
      <c r="B630" s="129"/>
      <c r="C630" s="158" t="s">
        <v>1129</v>
      </c>
      <c r="D630" s="158" t="s">
        <v>162</v>
      </c>
      <c r="E630" s="159" t="s">
        <v>1130</v>
      </c>
      <c r="F630" s="277" t="s">
        <v>1131</v>
      </c>
      <c r="G630" s="277"/>
      <c r="H630" s="277"/>
      <c r="I630" s="277"/>
      <c r="J630" s="160" t="s">
        <v>373</v>
      </c>
      <c r="K630" s="161">
        <v>1</v>
      </c>
      <c r="L630" s="278">
        <v>0</v>
      </c>
      <c r="M630" s="278"/>
      <c r="N630" s="279">
        <f t="shared" si="15"/>
        <v>0</v>
      </c>
      <c r="O630" s="279"/>
      <c r="P630" s="279"/>
      <c r="Q630" s="279"/>
      <c r="R630" s="132"/>
      <c r="T630" s="162" t="s">
        <v>5</v>
      </c>
      <c r="U630" s="46" t="s">
        <v>47</v>
      </c>
      <c r="V630" s="38"/>
      <c r="W630" s="163">
        <f t="shared" si="16"/>
        <v>0</v>
      </c>
      <c r="X630" s="163">
        <v>0</v>
      </c>
      <c r="Y630" s="163">
        <f t="shared" si="17"/>
        <v>0</v>
      </c>
      <c r="Z630" s="163">
        <v>0</v>
      </c>
      <c r="AA630" s="164">
        <f t="shared" si="18"/>
        <v>0</v>
      </c>
      <c r="AR630" s="20" t="s">
        <v>243</v>
      </c>
      <c r="AT630" s="20" t="s">
        <v>162</v>
      </c>
      <c r="AU630" s="20" t="s">
        <v>102</v>
      </c>
      <c r="AY630" s="20" t="s">
        <v>161</v>
      </c>
      <c r="BE630" s="103">
        <f t="shared" si="19"/>
        <v>0</v>
      </c>
      <c r="BF630" s="103">
        <f t="shared" si="20"/>
        <v>0</v>
      </c>
      <c r="BG630" s="103">
        <f t="shared" si="21"/>
        <v>0</v>
      </c>
      <c r="BH630" s="103">
        <f t="shared" si="22"/>
        <v>0</v>
      </c>
      <c r="BI630" s="103">
        <f t="shared" si="23"/>
        <v>0</v>
      </c>
      <c r="BJ630" s="20" t="s">
        <v>24</v>
      </c>
      <c r="BK630" s="103">
        <f t="shared" si="24"/>
        <v>0</v>
      </c>
      <c r="BL630" s="20" t="s">
        <v>243</v>
      </c>
      <c r="BM630" s="20" t="s">
        <v>1132</v>
      </c>
    </row>
    <row r="631" spans="2:65" s="1" customFormat="1" ht="82.5" customHeight="1">
      <c r="B631" s="129"/>
      <c r="C631" s="158" t="s">
        <v>1133</v>
      </c>
      <c r="D631" s="158" t="s">
        <v>162</v>
      </c>
      <c r="E631" s="159" t="s">
        <v>1134</v>
      </c>
      <c r="F631" s="277" t="s">
        <v>1135</v>
      </c>
      <c r="G631" s="277"/>
      <c r="H631" s="277"/>
      <c r="I631" s="277"/>
      <c r="J631" s="160" t="s">
        <v>373</v>
      </c>
      <c r="K631" s="161">
        <v>1</v>
      </c>
      <c r="L631" s="278">
        <v>0</v>
      </c>
      <c r="M631" s="278"/>
      <c r="N631" s="279">
        <f t="shared" si="15"/>
        <v>0</v>
      </c>
      <c r="O631" s="279"/>
      <c r="P631" s="279"/>
      <c r="Q631" s="279"/>
      <c r="R631" s="132"/>
      <c r="T631" s="162" t="s">
        <v>5</v>
      </c>
      <c r="U631" s="46" t="s">
        <v>47</v>
      </c>
      <c r="V631" s="38"/>
      <c r="W631" s="163">
        <f t="shared" si="16"/>
        <v>0</v>
      </c>
      <c r="X631" s="163">
        <v>0</v>
      </c>
      <c r="Y631" s="163">
        <f t="shared" si="17"/>
        <v>0</v>
      </c>
      <c r="Z631" s="163">
        <v>0</v>
      </c>
      <c r="AA631" s="164">
        <f t="shared" si="18"/>
        <v>0</v>
      </c>
      <c r="AR631" s="20" t="s">
        <v>243</v>
      </c>
      <c r="AT631" s="20" t="s">
        <v>162</v>
      </c>
      <c r="AU631" s="20" t="s">
        <v>102</v>
      </c>
      <c r="AY631" s="20" t="s">
        <v>161</v>
      </c>
      <c r="BE631" s="103">
        <f t="shared" si="19"/>
        <v>0</v>
      </c>
      <c r="BF631" s="103">
        <f t="shared" si="20"/>
        <v>0</v>
      </c>
      <c r="BG631" s="103">
        <f t="shared" si="21"/>
        <v>0</v>
      </c>
      <c r="BH631" s="103">
        <f t="shared" si="22"/>
        <v>0</v>
      </c>
      <c r="BI631" s="103">
        <f t="shared" si="23"/>
        <v>0</v>
      </c>
      <c r="BJ631" s="20" t="s">
        <v>24</v>
      </c>
      <c r="BK631" s="103">
        <f t="shared" si="24"/>
        <v>0</v>
      </c>
      <c r="BL631" s="20" t="s">
        <v>243</v>
      </c>
      <c r="BM631" s="20" t="s">
        <v>1136</v>
      </c>
    </row>
    <row r="632" spans="2:65" s="1" customFormat="1" ht="95.25" customHeight="1">
      <c r="B632" s="129"/>
      <c r="C632" s="158" t="s">
        <v>1137</v>
      </c>
      <c r="D632" s="158" t="s">
        <v>162</v>
      </c>
      <c r="E632" s="159" t="s">
        <v>1138</v>
      </c>
      <c r="F632" s="277" t="s">
        <v>1139</v>
      </c>
      <c r="G632" s="277"/>
      <c r="H632" s="277"/>
      <c r="I632" s="277"/>
      <c r="J632" s="160" t="s">
        <v>373</v>
      </c>
      <c r="K632" s="161">
        <v>1</v>
      </c>
      <c r="L632" s="278">
        <v>0</v>
      </c>
      <c r="M632" s="278"/>
      <c r="N632" s="279">
        <f t="shared" si="15"/>
        <v>0</v>
      </c>
      <c r="O632" s="279"/>
      <c r="P632" s="279"/>
      <c r="Q632" s="279"/>
      <c r="R632" s="132"/>
      <c r="T632" s="162" t="s">
        <v>5</v>
      </c>
      <c r="U632" s="46" t="s">
        <v>47</v>
      </c>
      <c r="V632" s="38"/>
      <c r="W632" s="163">
        <f t="shared" si="16"/>
        <v>0</v>
      </c>
      <c r="X632" s="163">
        <v>0</v>
      </c>
      <c r="Y632" s="163">
        <f t="shared" si="17"/>
        <v>0</v>
      </c>
      <c r="Z632" s="163">
        <v>0</v>
      </c>
      <c r="AA632" s="164">
        <f t="shared" si="18"/>
        <v>0</v>
      </c>
      <c r="AR632" s="20" t="s">
        <v>243</v>
      </c>
      <c r="AT632" s="20" t="s">
        <v>162</v>
      </c>
      <c r="AU632" s="20" t="s">
        <v>102</v>
      </c>
      <c r="AY632" s="20" t="s">
        <v>161</v>
      </c>
      <c r="BE632" s="103">
        <f t="shared" si="19"/>
        <v>0</v>
      </c>
      <c r="BF632" s="103">
        <f t="shared" si="20"/>
        <v>0</v>
      </c>
      <c r="BG632" s="103">
        <f t="shared" si="21"/>
        <v>0</v>
      </c>
      <c r="BH632" s="103">
        <f t="shared" si="22"/>
        <v>0</v>
      </c>
      <c r="BI632" s="103">
        <f t="shared" si="23"/>
        <v>0</v>
      </c>
      <c r="BJ632" s="20" t="s">
        <v>24</v>
      </c>
      <c r="BK632" s="103">
        <f t="shared" si="24"/>
        <v>0</v>
      </c>
      <c r="BL632" s="20" t="s">
        <v>243</v>
      </c>
      <c r="BM632" s="20" t="s">
        <v>1140</v>
      </c>
    </row>
    <row r="633" spans="2:65" s="1" customFormat="1" ht="57" customHeight="1">
      <c r="B633" s="129"/>
      <c r="C633" s="158" t="s">
        <v>1141</v>
      </c>
      <c r="D633" s="158" t="s">
        <v>162</v>
      </c>
      <c r="E633" s="159" t="s">
        <v>1142</v>
      </c>
      <c r="F633" s="277" t="s">
        <v>1391</v>
      </c>
      <c r="G633" s="277"/>
      <c r="H633" s="277"/>
      <c r="I633" s="277"/>
      <c r="J633" s="160" t="s">
        <v>373</v>
      </c>
      <c r="K633" s="161">
        <v>1</v>
      </c>
      <c r="L633" s="278">
        <v>0</v>
      </c>
      <c r="M633" s="278"/>
      <c r="N633" s="279">
        <f t="shared" si="15"/>
        <v>0</v>
      </c>
      <c r="O633" s="279"/>
      <c r="P633" s="279"/>
      <c r="Q633" s="279"/>
      <c r="R633" s="132"/>
      <c r="T633" s="162" t="s">
        <v>5</v>
      </c>
      <c r="U633" s="46" t="s">
        <v>47</v>
      </c>
      <c r="V633" s="38"/>
      <c r="W633" s="163">
        <f t="shared" si="16"/>
        <v>0</v>
      </c>
      <c r="X633" s="163">
        <v>0</v>
      </c>
      <c r="Y633" s="163">
        <f t="shared" si="17"/>
        <v>0</v>
      </c>
      <c r="Z633" s="163">
        <v>0</v>
      </c>
      <c r="AA633" s="164">
        <f t="shared" si="18"/>
        <v>0</v>
      </c>
      <c r="AR633" s="20" t="s">
        <v>243</v>
      </c>
      <c r="AT633" s="20" t="s">
        <v>162</v>
      </c>
      <c r="AU633" s="20" t="s">
        <v>102</v>
      </c>
      <c r="AY633" s="20" t="s">
        <v>161</v>
      </c>
      <c r="BE633" s="103">
        <f t="shared" si="19"/>
        <v>0</v>
      </c>
      <c r="BF633" s="103">
        <f t="shared" si="20"/>
        <v>0</v>
      </c>
      <c r="BG633" s="103">
        <f t="shared" si="21"/>
        <v>0</v>
      </c>
      <c r="BH633" s="103">
        <f t="shared" si="22"/>
        <v>0</v>
      </c>
      <c r="BI633" s="103">
        <f t="shared" si="23"/>
        <v>0</v>
      </c>
      <c r="BJ633" s="20" t="s">
        <v>24</v>
      </c>
      <c r="BK633" s="103">
        <f t="shared" si="24"/>
        <v>0</v>
      </c>
      <c r="BL633" s="20" t="s">
        <v>243</v>
      </c>
      <c r="BM633" s="20" t="s">
        <v>1143</v>
      </c>
    </row>
    <row r="634" spans="2:51" s="10" customFormat="1" ht="22.5" customHeight="1">
      <c r="B634" s="165"/>
      <c r="C634" s="166"/>
      <c r="D634" s="166"/>
      <c r="E634" s="167" t="s">
        <v>5</v>
      </c>
      <c r="F634" s="280" t="s">
        <v>24</v>
      </c>
      <c r="G634" s="281"/>
      <c r="H634" s="281"/>
      <c r="I634" s="281"/>
      <c r="J634" s="166"/>
      <c r="K634" s="168">
        <v>1</v>
      </c>
      <c r="L634" s="166"/>
      <c r="M634" s="166"/>
      <c r="N634" s="166"/>
      <c r="O634" s="166"/>
      <c r="P634" s="166"/>
      <c r="Q634" s="166"/>
      <c r="R634" s="169"/>
      <c r="T634" s="170"/>
      <c r="U634" s="166"/>
      <c r="V634" s="166"/>
      <c r="W634" s="166"/>
      <c r="X634" s="166"/>
      <c r="Y634" s="166"/>
      <c r="Z634" s="166"/>
      <c r="AA634" s="171"/>
      <c r="AT634" s="172" t="s">
        <v>169</v>
      </c>
      <c r="AU634" s="172" t="s">
        <v>102</v>
      </c>
      <c r="AV634" s="10" t="s">
        <v>102</v>
      </c>
      <c r="AW634" s="10" t="s">
        <v>39</v>
      </c>
      <c r="AX634" s="10" t="s">
        <v>24</v>
      </c>
      <c r="AY634" s="172" t="s">
        <v>161</v>
      </c>
    </row>
    <row r="635" spans="2:65" s="1" customFormat="1" ht="57" customHeight="1">
      <c r="B635" s="129"/>
      <c r="C635" s="158" t="s">
        <v>1144</v>
      </c>
      <c r="D635" s="158" t="s">
        <v>162</v>
      </c>
      <c r="E635" s="159" t="s">
        <v>1145</v>
      </c>
      <c r="F635" s="277" t="s">
        <v>1392</v>
      </c>
      <c r="G635" s="277"/>
      <c r="H635" s="277"/>
      <c r="I635" s="277"/>
      <c r="J635" s="160" t="s">
        <v>373</v>
      </c>
      <c r="K635" s="161">
        <v>3</v>
      </c>
      <c r="L635" s="278">
        <v>0</v>
      </c>
      <c r="M635" s="278"/>
      <c r="N635" s="279">
        <f>ROUND(L635*K635,2)</f>
        <v>0</v>
      </c>
      <c r="O635" s="279"/>
      <c r="P635" s="279"/>
      <c r="Q635" s="279"/>
      <c r="R635" s="132"/>
      <c r="T635" s="162" t="s">
        <v>5</v>
      </c>
      <c r="U635" s="46" t="s">
        <v>47</v>
      </c>
      <c r="V635" s="38"/>
      <c r="W635" s="163">
        <f>V635*K635</f>
        <v>0</v>
      </c>
      <c r="X635" s="163">
        <v>0</v>
      </c>
      <c r="Y635" s="163">
        <f>X635*K635</f>
        <v>0</v>
      </c>
      <c r="Z635" s="163">
        <v>0</v>
      </c>
      <c r="AA635" s="164">
        <f>Z635*K635</f>
        <v>0</v>
      </c>
      <c r="AR635" s="20" t="s">
        <v>243</v>
      </c>
      <c r="AT635" s="20" t="s">
        <v>162</v>
      </c>
      <c r="AU635" s="20" t="s">
        <v>102</v>
      </c>
      <c r="AY635" s="20" t="s">
        <v>161</v>
      </c>
      <c r="BE635" s="103">
        <f>IF(U635="základní",N635,0)</f>
        <v>0</v>
      </c>
      <c r="BF635" s="103">
        <f>IF(U635="snížená",N635,0)</f>
        <v>0</v>
      </c>
      <c r="BG635" s="103">
        <f>IF(U635="zákl. přenesená",N635,0)</f>
        <v>0</v>
      </c>
      <c r="BH635" s="103">
        <f>IF(U635="sníž. přenesená",N635,0)</f>
        <v>0</v>
      </c>
      <c r="BI635" s="103">
        <f>IF(U635="nulová",N635,0)</f>
        <v>0</v>
      </c>
      <c r="BJ635" s="20" t="s">
        <v>24</v>
      </c>
      <c r="BK635" s="103">
        <f>ROUND(L635*K635,2)</f>
        <v>0</v>
      </c>
      <c r="BL635" s="20" t="s">
        <v>243</v>
      </c>
      <c r="BM635" s="20" t="s">
        <v>1146</v>
      </c>
    </row>
    <row r="636" spans="2:51" s="10" customFormat="1" ht="22.5" customHeight="1">
      <c r="B636" s="165"/>
      <c r="C636" s="166"/>
      <c r="D636" s="166"/>
      <c r="E636" s="167" t="s">
        <v>5</v>
      </c>
      <c r="F636" s="280">
        <v>3</v>
      </c>
      <c r="G636" s="281"/>
      <c r="H636" s="281"/>
      <c r="I636" s="281"/>
      <c r="J636" s="166"/>
      <c r="K636" s="168">
        <v>3</v>
      </c>
      <c r="L636" s="166"/>
      <c r="M636" s="166"/>
      <c r="N636" s="166"/>
      <c r="O636" s="166"/>
      <c r="P636" s="166"/>
      <c r="Q636" s="166"/>
      <c r="R636" s="169"/>
      <c r="T636" s="170"/>
      <c r="U636" s="166"/>
      <c r="V636" s="166"/>
      <c r="W636" s="166"/>
      <c r="X636" s="166"/>
      <c r="Y636" s="166"/>
      <c r="Z636" s="166"/>
      <c r="AA636" s="171"/>
      <c r="AT636" s="172" t="s">
        <v>169</v>
      </c>
      <c r="AU636" s="172" t="s">
        <v>102</v>
      </c>
      <c r="AV636" s="10" t="s">
        <v>102</v>
      </c>
      <c r="AW636" s="10" t="s">
        <v>39</v>
      </c>
      <c r="AX636" s="10" t="s">
        <v>24</v>
      </c>
      <c r="AY636" s="172" t="s">
        <v>161</v>
      </c>
    </row>
    <row r="637" spans="2:65" s="1" customFormat="1" ht="57" customHeight="1">
      <c r="B637" s="129"/>
      <c r="C637" s="158" t="s">
        <v>1147</v>
      </c>
      <c r="D637" s="158" t="s">
        <v>162</v>
      </c>
      <c r="E637" s="159" t="s">
        <v>1148</v>
      </c>
      <c r="F637" s="277" t="s">
        <v>1393</v>
      </c>
      <c r="G637" s="277"/>
      <c r="H637" s="277"/>
      <c r="I637" s="277"/>
      <c r="J637" s="160" t="s">
        <v>373</v>
      </c>
      <c r="K637" s="161">
        <v>2</v>
      </c>
      <c r="L637" s="278">
        <v>0</v>
      </c>
      <c r="M637" s="278"/>
      <c r="N637" s="279">
        <f>ROUND(L637*K637,2)</f>
        <v>0</v>
      </c>
      <c r="O637" s="279"/>
      <c r="P637" s="279"/>
      <c r="Q637" s="279"/>
      <c r="R637" s="132"/>
      <c r="T637" s="162" t="s">
        <v>5</v>
      </c>
      <c r="U637" s="46" t="s">
        <v>47</v>
      </c>
      <c r="V637" s="38"/>
      <c r="W637" s="163">
        <f>V637*K637</f>
        <v>0</v>
      </c>
      <c r="X637" s="163">
        <v>0</v>
      </c>
      <c r="Y637" s="163">
        <f>X637*K637</f>
        <v>0</v>
      </c>
      <c r="Z637" s="163">
        <v>0</v>
      </c>
      <c r="AA637" s="164">
        <f>Z637*K637</f>
        <v>0</v>
      </c>
      <c r="AR637" s="20" t="s">
        <v>243</v>
      </c>
      <c r="AT637" s="20" t="s">
        <v>162</v>
      </c>
      <c r="AU637" s="20" t="s">
        <v>102</v>
      </c>
      <c r="AY637" s="20" t="s">
        <v>161</v>
      </c>
      <c r="BE637" s="103">
        <f>IF(U637="základní",N637,0)</f>
        <v>0</v>
      </c>
      <c r="BF637" s="103">
        <f>IF(U637="snížená",N637,0)</f>
        <v>0</v>
      </c>
      <c r="BG637" s="103">
        <f>IF(U637="zákl. přenesená",N637,0)</f>
        <v>0</v>
      </c>
      <c r="BH637" s="103">
        <f>IF(U637="sníž. přenesená",N637,0)</f>
        <v>0</v>
      </c>
      <c r="BI637" s="103">
        <f>IF(U637="nulová",N637,0)</f>
        <v>0</v>
      </c>
      <c r="BJ637" s="20" t="s">
        <v>24</v>
      </c>
      <c r="BK637" s="103">
        <f>ROUND(L637*K637,2)</f>
        <v>0</v>
      </c>
      <c r="BL637" s="20" t="s">
        <v>243</v>
      </c>
      <c r="BM637" s="20" t="s">
        <v>1149</v>
      </c>
    </row>
    <row r="638" spans="2:51" s="10" customFormat="1" ht="22.5" customHeight="1">
      <c r="B638" s="165"/>
      <c r="C638" s="166"/>
      <c r="D638" s="166"/>
      <c r="E638" s="167" t="s">
        <v>5</v>
      </c>
      <c r="F638" s="280">
        <v>2</v>
      </c>
      <c r="G638" s="281"/>
      <c r="H638" s="281"/>
      <c r="I638" s="281"/>
      <c r="J638" s="166"/>
      <c r="K638" s="168">
        <v>2</v>
      </c>
      <c r="L638" s="166"/>
      <c r="M638" s="166"/>
      <c r="N638" s="166"/>
      <c r="O638" s="166"/>
      <c r="P638" s="166"/>
      <c r="Q638" s="166"/>
      <c r="R638" s="169"/>
      <c r="T638" s="170"/>
      <c r="U638" s="166"/>
      <c r="V638" s="166"/>
      <c r="W638" s="166"/>
      <c r="X638" s="166"/>
      <c r="Y638" s="166"/>
      <c r="Z638" s="166"/>
      <c r="AA638" s="171"/>
      <c r="AT638" s="172" t="s">
        <v>169</v>
      </c>
      <c r="AU638" s="172" t="s">
        <v>102</v>
      </c>
      <c r="AV638" s="10" t="s">
        <v>102</v>
      </c>
      <c r="AW638" s="10" t="s">
        <v>39</v>
      </c>
      <c r="AX638" s="10" t="s">
        <v>24</v>
      </c>
      <c r="AY638" s="172" t="s">
        <v>161</v>
      </c>
    </row>
    <row r="639" spans="2:65" s="1" customFormat="1" ht="57" customHeight="1">
      <c r="B639" s="129"/>
      <c r="C639" s="158" t="s">
        <v>1150</v>
      </c>
      <c r="D639" s="158" t="s">
        <v>162</v>
      </c>
      <c r="E639" s="159" t="s">
        <v>1151</v>
      </c>
      <c r="F639" s="247" t="s">
        <v>1394</v>
      </c>
      <c r="G639" s="248"/>
      <c r="H639" s="248"/>
      <c r="I639" s="249"/>
      <c r="J639" s="160" t="s">
        <v>373</v>
      </c>
      <c r="K639" s="161">
        <v>3</v>
      </c>
      <c r="L639" s="250">
        <v>0</v>
      </c>
      <c r="M639" s="251"/>
      <c r="N639" s="252">
        <f>ROUND(L639*K639,2)</f>
        <v>0</v>
      </c>
      <c r="O639" s="253"/>
      <c r="P639" s="253"/>
      <c r="Q639" s="254"/>
      <c r="R639" s="132"/>
      <c r="T639" s="162" t="s">
        <v>5</v>
      </c>
      <c r="U639" s="46" t="s">
        <v>47</v>
      </c>
      <c r="V639" s="199"/>
      <c r="W639" s="163">
        <f>V639*K639</f>
        <v>0</v>
      </c>
      <c r="X639" s="163">
        <v>0</v>
      </c>
      <c r="Y639" s="163">
        <f>X639*K639</f>
        <v>0</v>
      </c>
      <c r="Z639" s="163">
        <v>0</v>
      </c>
      <c r="AA639" s="164">
        <f>Z639*K639</f>
        <v>0</v>
      </c>
      <c r="AR639" s="20" t="s">
        <v>243</v>
      </c>
      <c r="AT639" s="20" t="s">
        <v>162</v>
      </c>
      <c r="AU639" s="20" t="s">
        <v>102</v>
      </c>
      <c r="AY639" s="20" t="s">
        <v>161</v>
      </c>
      <c r="BE639" s="103">
        <f>IF(U639="základní",N639,0)</f>
        <v>0</v>
      </c>
      <c r="BF639" s="103">
        <f>IF(U639="snížená",N639,0)</f>
        <v>0</v>
      </c>
      <c r="BG639" s="103">
        <f>IF(U639="zákl. přenesená",N639,0)</f>
        <v>0</v>
      </c>
      <c r="BH639" s="103">
        <f>IF(U639="sníž. přenesená",N639,0)</f>
        <v>0</v>
      </c>
      <c r="BI639" s="103">
        <f>IF(U639="nulová",N639,0)</f>
        <v>0</v>
      </c>
      <c r="BJ639" s="20" t="s">
        <v>24</v>
      </c>
      <c r="BK639" s="103">
        <f>ROUND(L639*K639,2)</f>
        <v>0</v>
      </c>
      <c r="BL639" s="20" t="s">
        <v>243</v>
      </c>
      <c r="BM639" s="20" t="s">
        <v>1152</v>
      </c>
    </row>
    <row r="640" spans="2:65" s="1" customFormat="1" ht="21" customHeight="1">
      <c r="B640" s="129"/>
      <c r="C640" s="305"/>
      <c r="D640" s="305"/>
      <c r="E640" s="306"/>
      <c r="F640" s="307">
        <v>3</v>
      </c>
      <c r="G640" s="307"/>
      <c r="H640" s="307"/>
      <c r="I640" s="307"/>
      <c r="J640" s="308"/>
      <c r="K640" s="168">
        <v>3</v>
      </c>
      <c r="L640" s="310"/>
      <c r="M640" s="310"/>
      <c r="N640" s="309"/>
      <c r="O640" s="309"/>
      <c r="P640" s="309"/>
      <c r="Q640" s="309"/>
      <c r="R640" s="132"/>
      <c r="T640" s="201"/>
      <c r="U640" s="46"/>
      <c r="V640" s="199"/>
      <c r="W640" s="163"/>
      <c r="X640" s="163"/>
      <c r="Y640" s="163"/>
      <c r="Z640" s="163"/>
      <c r="AA640" s="164"/>
      <c r="AR640" s="20"/>
      <c r="AT640" s="20"/>
      <c r="AU640" s="20"/>
      <c r="AY640" s="20"/>
      <c r="BE640" s="103"/>
      <c r="BF640" s="103"/>
      <c r="BG640" s="103"/>
      <c r="BH640" s="103"/>
      <c r="BI640" s="103"/>
      <c r="BJ640" s="20"/>
      <c r="BK640" s="103"/>
      <c r="BL640" s="20"/>
      <c r="BM640" s="20"/>
    </row>
    <row r="641" spans="2:65" s="1" customFormat="1" ht="57" customHeight="1">
      <c r="B641" s="129"/>
      <c r="C641" s="158" t="s">
        <v>1150</v>
      </c>
      <c r="D641" s="158" t="s">
        <v>162</v>
      </c>
      <c r="E641" s="159" t="s">
        <v>1151</v>
      </c>
      <c r="F641" s="247" t="s">
        <v>1395</v>
      </c>
      <c r="G641" s="248"/>
      <c r="H641" s="248"/>
      <c r="I641" s="249"/>
      <c r="J641" s="160" t="s">
        <v>373</v>
      </c>
      <c r="K641" s="161">
        <v>2</v>
      </c>
      <c r="L641" s="250">
        <v>0</v>
      </c>
      <c r="M641" s="251"/>
      <c r="N641" s="252">
        <f>ROUND(L641*K641,2)</f>
        <v>0</v>
      </c>
      <c r="O641" s="253"/>
      <c r="P641" s="253"/>
      <c r="Q641" s="254"/>
      <c r="R641" s="132"/>
      <c r="T641" s="201"/>
      <c r="U641" s="46"/>
      <c r="V641" s="199"/>
      <c r="W641" s="163"/>
      <c r="X641" s="163"/>
      <c r="Y641" s="163"/>
      <c r="Z641" s="163"/>
      <c r="AA641" s="164"/>
      <c r="AR641" s="20"/>
      <c r="AT641" s="20"/>
      <c r="AU641" s="20"/>
      <c r="AY641" s="20"/>
      <c r="BE641" s="103"/>
      <c r="BF641" s="103"/>
      <c r="BG641" s="103"/>
      <c r="BH641" s="103"/>
      <c r="BI641" s="103"/>
      <c r="BJ641" s="20"/>
      <c r="BK641" s="103"/>
      <c r="BL641" s="20"/>
      <c r="BM641" s="20"/>
    </row>
    <row r="642" spans="2:51" s="10" customFormat="1" ht="22.5" customHeight="1">
      <c r="B642" s="165"/>
      <c r="C642" s="200"/>
      <c r="D642" s="200"/>
      <c r="E642" s="167" t="s">
        <v>5</v>
      </c>
      <c r="F642" s="293">
        <v>2</v>
      </c>
      <c r="G642" s="293"/>
      <c r="H642" s="293"/>
      <c r="I642" s="293"/>
      <c r="J642" s="200"/>
      <c r="K642" s="168">
        <v>2</v>
      </c>
      <c r="L642" s="200"/>
      <c r="M642" s="200"/>
      <c r="N642" s="200"/>
      <c r="O642" s="200"/>
      <c r="P642" s="200"/>
      <c r="Q642" s="200"/>
      <c r="R642" s="169"/>
      <c r="T642" s="170"/>
      <c r="U642" s="166"/>
      <c r="V642" s="166"/>
      <c r="W642" s="166"/>
      <c r="X642" s="166"/>
      <c r="Y642" s="166"/>
      <c r="Z642" s="166"/>
      <c r="AA642" s="171"/>
      <c r="AT642" s="172" t="s">
        <v>169</v>
      </c>
      <c r="AU642" s="172" t="s">
        <v>102</v>
      </c>
      <c r="AV642" s="10" t="s">
        <v>102</v>
      </c>
      <c r="AW642" s="10" t="s">
        <v>39</v>
      </c>
      <c r="AX642" s="10" t="s">
        <v>24</v>
      </c>
      <c r="AY642" s="172" t="s">
        <v>161</v>
      </c>
    </row>
    <row r="643" spans="2:65" s="1" customFormat="1" ht="95.25" customHeight="1">
      <c r="B643" s="129"/>
      <c r="C643" s="158" t="s">
        <v>1153</v>
      </c>
      <c r="D643" s="158" t="s">
        <v>162</v>
      </c>
      <c r="E643" s="159" t="s">
        <v>1154</v>
      </c>
      <c r="F643" s="277" t="s">
        <v>1155</v>
      </c>
      <c r="G643" s="277"/>
      <c r="H643" s="277"/>
      <c r="I643" s="277"/>
      <c r="J643" s="160" t="s">
        <v>233</v>
      </c>
      <c r="K643" s="161">
        <v>5.74</v>
      </c>
      <c r="L643" s="278">
        <v>0</v>
      </c>
      <c r="M643" s="278"/>
      <c r="N643" s="279">
        <f>ROUND(L643*K643,2)</f>
        <v>0</v>
      </c>
      <c r="O643" s="279"/>
      <c r="P643" s="279"/>
      <c r="Q643" s="279"/>
      <c r="R643" s="132"/>
      <c r="T643" s="162" t="s">
        <v>5</v>
      </c>
      <c r="U643" s="46" t="s">
        <v>47</v>
      </c>
      <c r="V643" s="38"/>
      <c r="W643" s="163">
        <f>V643*K643</f>
        <v>0</v>
      </c>
      <c r="X643" s="163">
        <v>0</v>
      </c>
      <c r="Y643" s="163">
        <f>X643*K643</f>
        <v>0</v>
      </c>
      <c r="Z643" s="163">
        <v>0</v>
      </c>
      <c r="AA643" s="164">
        <f>Z643*K643</f>
        <v>0</v>
      </c>
      <c r="AR643" s="20" t="s">
        <v>243</v>
      </c>
      <c r="AT643" s="20" t="s">
        <v>162</v>
      </c>
      <c r="AU643" s="20" t="s">
        <v>102</v>
      </c>
      <c r="AY643" s="20" t="s">
        <v>161</v>
      </c>
      <c r="BE643" s="103">
        <f>IF(U643="základní",N643,0)</f>
        <v>0</v>
      </c>
      <c r="BF643" s="103">
        <f>IF(U643="snížená",N643,0)</f>
        <v>0</v>
      </c>
      <c r="BG643" s="103">
        <f>IF(U643="zákl. přenesená",N643,0)</f>
        <v>0</v>
      </c>
      <c r="BH643" s="103">
        <f>IF(U643="sníž. přenesená",N643,0)</f>
        <v>0</v>
      </c>
      <c r="BI643" s="103">
        <f>IF(U643="nulová",N643,0)</f>
        <v>0</v>
      </c>
      <c r="BJ643" s="20" t="s">
        <v>24</v>
      </c>
      <c r="BK643" s="103">
        <f>ROUND(L643*K643,2)</f>
        <v>0</v>
      </c>
      <c r="BL643" s="20" t="s">
        <v>243</v>
      </c>
      <c r="BM643" s="20" t="s">
        <v>1156</v>
      </c>
    </row>
    <row r="644" spans="2:51" s="10" customFormat="1" ht="22.5" customHeight="1">
      <c r="B644" s="165"/>
      <c r="C644" s="166"/>
      <c r="D644" s="166"/>
      <c r="E644" s="167" t="s">
        <v>5</v>
      </c>
      <c r="F644" s="280" t="s">
        <v>1157</v>
      </c>
      <c r="G644" s="281"/>
      <c r="H644" s="281"/>
      <c r="I644" s="281"/>
      <c r="J644" s="166"/>
      <c r="K644" s="168">
        <v>5.74</v>
      </c>
      <c r="L644" s="166"/>
      <c r="M644" s="166"/>
      <c r="N644" s="166"/>
      <c r="O644" s="166"/>
      <c r="P644" s="166"/>
      <c r="Q644" s="166"/>
      <c r="R644" s="169"/>
      <c r="T644" s="170"/>
      <c r="U644" s="166"/>
      <c r="V644" s="166"/>
      <c r="W644" s="166"/>
      <c r="X644" s="166"/>
      <c r="Y644" s="166"/>
      <c r="Z644" s="166"/>
      <c r="AA644" s="171"/>
      <c r="AT644" s="172" t="s">
        <v>169</v>
      </c>
      <c r="AU644" s="172" t="s">
        <v>102</v>
      </c>
      <c r="AV644" s="10" t="s">
        <v>102</v>
      </c>
      <c r="AW644" s="10" t="s">
        <v>39</v>
      </c>
      <c r="AX644" s="10" t="s">
        <v>24</v>
      </c>
      <c r="AY644" s="172" t="s">
        <v>161</v>
      </c>
    </row>
    <row r="645" spans="2:65" s="1" customFormat="1" ht="69.75" customHeight="1">
      <c r="B645" s="129"/>
      <c r="C645" s="158" t="s">
        <v>1158</v>
      </c>
      <c r="D645" s="158" t="s">
        <v>162</v>
      </c>
      <c r="E645" s="159" t="s">
        <v>1159</v>
      </c>
      <c r="F645" s="277" t="s">
        <v>1160</v>
      </c>
      <c r="G645" s="277"/>
      <c r="H645" s="277"/>
      <c r="I645" s="277"/>
      <c r="J645" s="160" t="s">
        <v>233</v>
      </c>
      <c r="K645" s="161">
        <v>2</v>
      </c>
      <c r="L645" s="278">
        <v>0</v>
      </c>
      <c r="M645" s="278"/>
      <c r="N645" s="279">
        <f>ROUND(L645*K645,2)</f>
        <v>0</v>
      </c>
      <c r="O645" s="279"/>
      <c r="P645" s="279"/>
      <c r="Q645" s="279"/>
      <c r="R645" s="132"/>
      <c r="T645" s="162" t="s">
        <v>5</v>
      </c>
      <c r="U645" s="46" t="s">
        <v>47</v>
      </c>
      <c r="V645" s="38"/>
      <c r="W645" s="163">
        <f>V645*K645</f>
        <v>0</v>
      </c>
      <c r="X645" s="163">
        <v>0</v>
      </c>
      <c r="Y645" s="163">
        <f>X645*K645</f>
        <v>0</v>
      </c>
      <c r="Z645" s="163">
        <v>0</v>
      </c>
      <c r="AA645" s="164">
        <f>Z645*K645</f>
        <v>0</v>
      </c>
      <c r="AR645" s="20" t="s">
        <v>243</v>
      </c>
      <c r="AT645" s="20" t="s">
        <v>162</v>
      </c>
      <c r="AU645" s="20" t="s">
        <v>102</v>
      </c>
      <c r="AY645" s="20" t="s">
        <v>161</v>
      </c>
      <c r="BE645" s="103">
        <f>IF(U645="základní",N645,0)</f>
        <v>0</v>
      </c>
      <c r="BF645" s="103">
        <f>IF(U645="snížená",N645,0)</f>
        <v>0</v>
      </c>
      <c r="BG645" s="103">
        <f>IF(U645="zákl. přenesená",N645,0)</f>
        <v>0</v>
      </c>
      <c r="BH645" s="103">
        <f>IF(U645="sníž. přenesená",N645,0)</f>
        <v>0</v>
      </c>
      <c r="BI645" s="103">
        <f>IF(U645="nulová",N645,0)</f>
        <v>0</v>
      </c>
      <c r="BJ645" s="20" t="s">
        <v>24</v>
      </c>
      <c r="BK645" s="103">
        <f>ROUND(L645*K645,2)</f>
        <v>0</v>
      </c>
      <c r="BL645" s="20" t="s">
        <v>243</v>
      </c>
      <c r="BM645" s="20" t="s">
        <v>1161</v>
      </c>
    </row>
    <row r="646" spans="2:51" s="10" customFormat="1" ht="22.5" customHeight="1">
      <c r="B646" s="165"/>
      <c r="C646" s="166"/>
      <c r="D646" s="166"/>
      <c r="E646" s="167" t="s">
        <v>5</v>
      </c>
      <c r="F646" s="280" t="s">
        <v>102</v>
      </c>
      <c r="G646" s="281"/>
      <c r="H646" s="281"/>
      <c r="I646" s="281"/>
      <c r="J646" s="166"/>
      <c r="K646" s="168">
        <v>2</v>
      </c>
      <c r="L646" s="166"/>
      <c r="M646" s="166"/>
      <c r="N646" s="166"/>
      <c r="O646" s="166"/>
      <c r="P646" s="166"/>
      <c r="Q646" s="166"/>
      <c r="R646" s="169"/>
      <c r="T646" s="170"/>
      <c r="U646" s="166"/>
      <c r="V646" s="166"/>
      <c r="W646" s="166"/>
      <c r="X646" s="166"/>
      <c r="Y646" s="166"/>
      <c r="Z646" s="166"/>
      <c r="AA646" s="171"/>
      <c r="AT646" s="172" t="s">
        <v>169</v>
      </c>
      <c r="AU646" s="172" t="s">
        <v>102</v>
      </c>
      <c r="AV646" s="10" t="s">
        <v>102</v>
      </c>
      <c r="AW646" s="10" t="s">
        <v>39</v>
      </c>
      <c r="AX646" s="10" t="s">
        <v>24</v>
      </c>
      <c r="AY646" s="172" t="s">
        <v>161</v>
      </c>
    </row>
    <row r="647" spans="2:65" s="1" customFormat="1" ht="69.75" customHeight="1">
      <c r="B647" s="129"/>
      <c r="C647" s="158" t="s">
        <v>1162</v>
      </c>
      <c r="D647" s="158" t="s">
        <v>162</v>
      </c>
      <c r="E647" s="159" t="s">
        <v>1163</v>
      </c>
      <c r="F647" s="277" t="s">
        <v>1164</v>
      </c>
      <c r="G647" s="277"/>
      <c r="H647" s="277"/>
      <c r="I647" s="277"/>
      <c r="J647" s="160" t="s">
        <v>233</v>
      </c>
      <c r="K647" s="161">
        <v>1</v>
      </c>
      <c r="L647" s="278">
        <v>0</v>
      </c>
      <c r="M647" s="278"/>
      <c r="N647" s="279">
        <f>ROUND(L647*K647,2)</f>
        <v>0</v>
      </c>
      <c r="O647" s="279"/>
      <c r="P647" s="279"/>
      <c r="Q647" s="279"/>
      <c r="R647" s="132"/>
      <c r="T647" s="162" t="s">
        <v>5</v>
      </c>
      <c r="U647" s="46" t="s">
        <v>47</v>
      </c>
      <c r="V647" s="38"/>
      <c r="W647" s="163">
        <f>V647*K647</f>
        <v>0</v>
      </c>
      <c r="X647" s="163">
        <v>0</v>
      </c>
      <c r="Y647" s="163">
        <f>X647*K647</f>
        <v>0</v>
      </c>
      <c r="Z647" s="163">
        <v>0</v>
      </c>
      <c r="AA647" s="164">
        <f>Z647*K647</f>
        <v>0</v>
      </c>
      <c r="AR647" s="20" t="s">
        <v>243</v>
      </c>
      <c r="AT647" s="20" t="s">
        <v>162</v>
      </c>
      <c r="AU647" s="20" t="s">
        <v>102</v>
      </c>
      <c r="AY647" s="20" t="s">
        <v>161</v>
      </c>
      <c r="BE647" s="103">
        <f>IF(U647="základní",N647,0)</f>
        <v>0</v>
      </c>
      <c r="BF647" s="103">
        <f>IF(U647="snížená",N647,0)</f>
        <v>0</v>
      </c>
      <c r="BG647" s="103">
        <f>IF(U647="zákl. přenesená",N647,0)</f>
        <v>0</v>
      </c>
      <c r="BH647" s="103">
        <f>IF(U647="sníž. přenesená",N647,0)</f>
        <v>0</v>
      </c>
      <c r="BI647" s="103">
        <f>IF(U647="nulová",N647,0)</f>
        <v>0</v>
      </c>
      <c r="BJ647" s="20" t="s">
        <v>24</v>
      </c>
      <c r="BK647" s="103">
        <f>ROUND(L647*K647,2)</f>
        <v>0</v>
      </c>
      <c r="BL647" s="20" t="s">
        <v>243</v>
      </c>
      <c r="BM647" s="20" t="s">
        <v>1165</v>
      </c>
    </row>
    <row r="648" spans="2:51" s="10" customFormat="1" ht="22.5" customHeight="1">
      <c r="B648" s="165"/>
      <c r="C648" s="166"/>
      <c r="D648" s="166"/>
      <c r="E648" s="167" t="s">
        <v>5</v>
      </c>
      <c r="F648" s="280" t="s">
        <v>24</v>
      </c>
      <c r="G648" s="281"/>
      <c r="H648" s="281"/>
      <c r="I648" s="281"/>
      <c r="J648" s="166"/>
      <c r="K648" s="168">
        <v>1</v>
      </c>
      <c r="L648" s="166"/>
      <c r="M648" s="166"/>
      <c r="N648" s="166"/>
      <c r="O648" s="166"/>
      <c r="P648" s="166"/>
      <c r="Q648" s="166"/>
      <c r="R648" s="169"/>
      <c r="T648" s="170"/>
      <c r="U648" s="166"/>
      <c r="V648" s="166"/>
      <c r="W648" s="166"/>
      <c r="X648" s="166"/>
      <c r="Y648" s="166"/>
      <c r="Z648" s="166"/>
      <c r="AA648" s="171"/>
      <c r="AT648" s="172" t="s">
        <v>169</v>
      </c>
      <c r="AU648" s="172" t="s">
        <v>102</v>
      </c>
      <c r="AV648" s="10" t="s">
        <v>102</v>
      </c>
      <c r="AW648" s="10" t="s">
        <v>39</v>
      </c>
      <c r="AX648" s="10" t="s">
        <v>24</v>
      </c>
      <c r="AY648" s="172" t="s">
        <v>161</v>
      </c>
    </row>
    <row r="649" spans="2:65" s="1" customFormat="1" ht="69.75" customHeight="1">
      <c r="B649" s="129"/>
      <c r="C649" s="158" t="s">
        <v>1166</v>
      </c>
      <c r="D649" s="158" t="s">
        <v>162</v>
      </c>
      <c r="E649" s="159" t="s">
        <v>1167</v>
      </c>
      <c r="F649" s="277" t="s">
        <v>1168</v>
      </c>
      <c r="G649" s="277"/>
      <c r="H649" s="277"/>
      <c r="I649" s="277"/>
      <c r="J649" s="160" t="s">
        <v>233</v>
      </c>
      <c r="K649" s="161">
        <v>1</v>
      </c>
      <c r="L649" s="278">
        <v>0</v>
      </c>
      <c r="M649" s="278"/>
      <c r="N649" s="279">
        <f>ROUND(L649*K649,2)</f>
        <v>0</v>
      </c>
      <c r="O649" s="279"/>
      <c r="P649" s="279"/>
      <c r="Q649" s="279"/>
      <c r="R649" s="132"/>
      <c r="T649" s="162" t="s">
        <v>5</v>
      </c>
      <c r="U649" s="46" t="s">
        <v>47</v>
      </c>
      <c r="V649" s="38"/>
      <c r="W649" s="163">
        <f>V649*K649</f>
        <v>0</v>
      </c>
      <c r="X649" s="163">
        <v>0</v>
      </c>
      <c r="Y649" s="163">
        <f>X649*K649</f>
        <v>0</v>
      </c>
      <c r="Z649" s="163">
        <v>0</v>
      </c>
      <c r="AA649" s="164">
        <f>Z649*K649</f>
        <v>0</v>
      </c>
      <c r="AR649" s="20" t="s">
        <v>243</v>
      </c>
      <c r="AT649" s="20" t="s">
        <v>162</v>
      </c>
      <c r="AU649" s="20" t="s">
        <v>102</v>
      </c>
      <c r="AY649" s="20" t="s">
        <v>161</v>
      </c>
      <c r="BE649" s="103">
        <f>IF(U649="základní",N649,0)</f>
        <v>0</v>
      </c>
      <c r="BF649" s="103">
        <f>IF(U649="snížená",N649,0)</f>
        <v>0</v>
      </c>
      <c r="BG649" s="103">
        <f>IF(U649="zákl. přenesená",N649,0)</f>
        <v>0</v>
      </c>
      <c r="BH649" s="103">
        <f>IF(U649="sníž. přenesená",N649,0)</f>
        <v>0</v>
      </c>
      <c r="BI649" s="103">
        <f>IF(U649="nulová",N649,0)</f>
        <v>0</v>
      </c>
      <c r="BJ649" s="20" t="s">
        <v>24</v>
      </c>
      <c r="BK649" s="103">
        <f>ROUND(L649*K649,2)</f>
        <v>0</v>
      </c>
      <c r="BL649" s="20" t="s">
        <v>243</v>
      </c>
      <c r="BM649" s="20" t="s">
        <v>1169</v>
      </c>
    </row>
    <row r="650" spans="2:51" s="10" customFormat="1" ht="22.5" customHeight="1">
      <c r="B650" s="165"/>
      <c r="C650" s="166"/>
      <c r="D650" s="166"/>
      <c r="E650" s="167" t="s">
        <v>5</v>
      </c>
      <c r="F650" s="280" t="s">
        <v>24</v>
      </c>
      <c r="G650" s="281"/>
      <c r="H650" s="281"/>
      <c r="I650" s="281"/>
      <c r="J650" s="166"/>
      <c r="K650" s="168">
        <v>1</v>
      </c>
      <c r="L650" s="166"/>
      <c r="M650" s="166"/>
      <c r="N650" s="166"/>
      <c r="O650" s="166"/>
      <c r="P650" s="166"/>
      <c r="Q650" s="166"/>
      <c r="R650" s="169"/>
      <c r="T650" s="170"/>
      <c r="U650" s="166"/>
      <c r="V650" s="166"/>
      <c r="W650" s="166"/>
      <c r="X650" s="166"/>
      <c r="Y650" s="166"/>
      <c r="Z650" s="166"/>
      <c r="AA650" s="171"/>
      <c r="AT650" s="172" t="s">
        <v>169</v>
      </c>
      <c r="AU650" s="172" t="s">
        <v>102</v>
      </c>
      <c r="AV650" s="10" t="s">
        <v>102</v>
      </c>
      <c r="AW650" s="10" t="s">
        <v>39</v>
      </c>
      <c r="AX650" s="10" t="s">
        <v>24</v>
      </c>
      <c r="AY650" s="172" t="s">
        <v>161</v>
      </c>
    </row>
    <row r="651" spans="2:65" s="1" customFormat="1" ht="82.5" customHeight="1">
      <c r="B651" s="129"/>
      <c r="C651" s="158" t="s">
        <v>1170</v>
      </c>
      <c r="D651" s="158" t="s">
        <v>162</v>
      </c>
      <c r="E651" s="159" t="s">
        <v>1171</v>
      </c>
      <c r="F651" s="277" t="s">
        <v>1172</v>
      </c>
      <c r="G651" s="277"/>
      <c r="H651" s="277"/>
      <c r="I651" s="277"/>
      <c r="J651" s="160" t="s">
        <v>233</v>
      </c>
      <c r="K651" s="161">
        <v>1</v>
      </c>
      <c r="L651" s="278">
        <v>0</v>
      </c>
      <c r="M651" s="278"/>
      <c r="N651" s="279">
        <f>ROUND(L651*K651,2)</f>
        <v>0</v>
      </c>
      <c r="O651" s="279"/>
      <c r="P651" s="279"/>
      <c r="Q651" s="279"/>
      <c r="R651" s="132"/>
      <c r="T651" s="162" t="s">
        <v>5</v>
      </c>
      <c r="U651" s="46" t="s">
        <v>47</v>
      </c>
      <c r="V651" s="38"/>
      <c r="W651" s="163">
        <f>V651*K651</f>
        <v>0</v>
      </c>
      <c r="X651" s="163">
        <v>0</v>
      </c>
      <c r="Y651" s="163">
        <f>X651*K651</f>
        <v>0</v>
      </c>
      <c r="Z651" s="163">
        <v>0</v>
      </c>
      <c r="AA651" s="164">
        <f>Z651*K651</f>
        <v>0</v>
      </c>
      <c r="AR651" s="20" t="s">
        <v>243</v>
      </c>
      <c r="AT651" s="20" t="s">
        <v>162</v>
      </c>
      <c r="AU651" s="20" t="s">
        <v>102</v>
      </c>
      <c r="AY651" s="20" t="s">
        <v>161</v>
      </c>
      <c r="BE651" s="103">
        <f>IF(U651="základní",N651,0)</f>
        <v>0</v>
      </c>
      <c r="BF651" s="103">
        <f>IF(U651="snížená",N651,0)</f>
        <v>0</v>
      </c>
      <c r="BG651" s="103">
        <f>IF(U651="zákl. přenesená",N651,0)</f>
        <v>0</v>
      </c>
      <c r="BH651" s="103">
        <f>IF(U651="sníž. přenesená",N651,0)</f>
        <v>0</v>
      </c>
      <c r="BI651" s="103">
        <f>IF(U651="nulová",N651,0)</f>
        <v>0</v>
      </c>
      <c r="BJ651" s="20" t="s">
        <v>24</v>
      </c>
      <c r="BK651" s="103">
        <f>ROUND(L651*K651,2)</f>
        <v>0</v>
      </c>
      <c r="BL651" s="20" t="s">
        <v>243</v>
      </c>
      <c r="BM651" s="20" t="s">
        <v>1173</v>
      </c>
    </row>
    <row r="652" spans="2:51" s="10" customFormat="1" ht="22.5" customHeight="1">
      <c r="B652" s="165"/>
      <c r="C652" s="166"/>
      <c r="D652" s="166"/>
      <c r="E652" s="167" t="s">
        <v>5</v>
      </c>
      <c r="F652" s="280" t="s">
        <v>24</v>
      </c>
      <c r="G652" s="281"/>
      <c r="H652" s="281"/>
      <c r="I652" s="281"/>
      <c r="J652" s="166"/>
      <c r="K652" s="168">
        <v>1</v>
      </c>
      <c r="L652" s="166"/>
      <c r="M652" s="166"/>
      <c r="N652" s="166"/>
      <c r="O652" s="166"/>
      <c r="P652" s="166"/>
      <c r="Q652" s="166"/>
      <c r="R652" s="169"/>
      <c r="T652" s="170"/>
      <c r="U652" s="166"/>
      <c r="V652" s="166"/>
      <c r="W652" s="166"/>
      <c r="X652" s="166"/>
      <c r="Y652" s="166"/>
      <c r="Z652" s="166"/>
      <c r="AA652" s="171"/>
      <c r="AT652" s="172" t="s">
        <v>169</v>
      </c>
      <c r="AU652" s="172" t="s">
        <v>102</v>
      </c>
      <c r="AV652" s="10" t="s">
        <v>102</v>
      </c>
      <c r="AW652" s="10" t="s">
        <v>39</v>
      </c>
      <c r="AX652" s="10" t="s">
        <v>24</v>
      </c>
      <c r="AY652" s="172" t="s">
        <v>161</v>
      </c>
    </row>
    <row r="653" spans="2:65" s="1" customFormat="1" ht="82.5" customHeight="1">
      <c r="B653" s="129"/>
      <c r="C653" s="158" t="s">
        <v>1174</v>
      </c>
      <c r="D653" s="158" t="s">
        <v>162</v>
      </c>
      <c r="E653" s="159" t="s">
        <v>1175</v>
      </c>
      <c r="F653" s="277" t="s">
        <v>1176</v>
      </c>
      <c r="G653" s="277"/>
      <c r="H653" s="277"/>
      <c r="I653" s="277"/>
      <c r="J653" s="160" t="s">
        <v>233</v>
      </c>
      <c r="K653" s="161">
        <v>1</v>
      </c>
      <c r="L653" s="278">
        <v>0</v>
      </c>
      <c r="M653" s="278"/>
      <c r="N653" s="279">
        <f>ROUND(L653*K653,2)</f>
        <v>0</v>
      </c>
      <c r="O653" s="279"/>
      <c r="P653" s="279"/>
      <c r="Q653" s="279"/>
      <c r="R653" s="132"/>
      <c r="T653" s="162" t="s">
        <v>5</v>
      </c>
      <c r="U653" s="46" t="s">
        <v>47</v>
      </c>
      <c r="V653" s="38"/>
      <c r="W653" s="163">
        <f>V653*K653</f>
        <v>0</v>
      </c>
      <c r="X653" s="163">
        <v>0</v>
      </c>
      <c r="Y653" s="163">
        <f>X653*K653</f>
        <v>0</v>
      </c>
      <c r="Z653" s="163">
        <v>0</v>
      </c>
      <c r="AA653" s="164">
        <f>Z653*K653</f>
        <v>0</v>
      </c>
      <c r="AR653" s="20" t="s">
        <v>243</v>
      </c>
      <c r="AT653" s="20" t="s">
        <v>162</v>
      </c>
      <c r="AU653" s="20" t="s">
        <v>102</v>
      </c>
      <c r="AY653" s="20" t="s">
        <v>161</v>
      </c>
      <c r="BE653" s="103">
        <f>IF(U653="základní",N653,0)</f>
        <v>0</v>
      </c>
      <c r="BF653" s="103">
        <f>IF(U653="snížená",N653,0)</f>
        <v>0</v>
      </c>
      <c r="BG653" s="103">
        <f>IF(U653="zákl. přenesená",N653,0)</f>
        <v>0</v>
      </c>
      <c r="BH653" s="103">
        <f>IF(U653="sníž. přenesená",N653,0)</f>
        <v>0</v>
      </c>
      <c r="BI653" s="103">
        <f>IF(U653="nulová",N653,0)</f>
        <v>0</v>
      </c>
      <c r="BJ653" s="20" t="s">
        <v>24</v>
      </c>
      <c r="BK653" s="103">
        <f>ROUND(L653*K653,2)</f>
        <v>0</v>
      </c>
      <c r="BL653" s="20" t="s">
        <v>243</v>
      </c>
      <c r="BM653" s="20" t="s">
        <v>1177</v>
      </c>
    </row>
    <row r="654" spans="2:51" s="10" customFormat="1" ht="22.5" customHeight="1">
      <c r="B654" s="165"/>
      <c r="C654" s="166"/>
      <c r="D654" s="166"/>
      <c r="E654" s="167" t="s">
        <v>5</v>
      </c>
      <c r="F654" s="280" t="s">
        <v>24</v>
      </c>
      <c r="G654" s="281"/>
      <c r="H654" s="281"/>
      <c r="I654" s="281"/>
      <c r="J654" s="166"/>
      <c r="K654" s="168">
        <v>1</v>
      </c>
      <c r="L654" s="166"/>
      <c r="M654" s="166"/>
      <c r="N654" s="166"/>
      <c r="O654" s="166"/>
      <c r="P654" s="166"/>
      <c r="Q654" s="166"/>
      <c r="R654" s="169"/>
      <c r="T654" s="170"/>
      <c r="U654" s="166"/>
      <c r="V654" s="166"/>
      <c r="W654" s="166"/>
      <c r="X654" s="166"/>
      <c r="Y654" s="166"/>
      <c r="Z654" s="166"/>
      <c r="AA654" s="171"/>
      <c r="AT654" s="172" t="s">
        <v>169</v>
      </c>
      <c r="AU654" s="172" t="s">
        <v>102</v>
      </c>
      <c r="AV654" s="10" t="s">
        <v>102</v>
      </c>
      <c r="AW654" s="10" t="s">
        <v>39</v>
      </c>
      <c r="AX654" s="10" t="s">
        <v>24</v>
      </c>
      <c r="AY654" s="172" t="s">
        <v>161</v>
      </c>
    </row>
    <row r="655" spans="2:65" s="1" customFormat="1" ht="95.25" customHeight="1">
      <c r="B655" s="129"/>
      <c r="C655" s="158" t="s">
        <v>1178</v>
      </c>
      <c r="D655" s="158" t="s">
        <v>162</v>
      </c>
      <c r="E655" s="159" t="s">
        <v>1179</v>
      </c>
      <c r="F655" s="277" t="s">
        <v>1180</v>
      </c>
      <c r="G655" s="277"/>
      <c r="H655" s="277"/>
      <c r="I655" s="277"/>
      <c r="J655" s="160" t="s">
        <v>233</v>
      </c>
      <c r="K655" s="161">
        <v>2</v>
      </c>
      <c r="L655" s="278">
        <v>0</v>
      </c>
      <c r="M655" s="278"/>
      <c r="N655" s="279">
        <f>ROUND(L655*K655,2)</f>
        <v>0</v>
      </c>
      <c r="O655" s="279"/>
      <c r="P655" s="279"/>
      <c r="Q655" s="279"/>
      <c r="R655" s="132"/>
      <c r="T655" s="162" t="s">
        <v>5</v>
      </c>
      <c r="U655" s="46" t="s">
        <v>47</v>
      </c>
      <c r="V655" s="38"/>
      <c r="W655" s="163">
        <f>V655*K655</f>
        <v>0</v>
      </c>
      <c r="X655" s="163">
        <v>0</v>
      </c>
      <c r="Y655" s="163">
        <f>X655*K655</f>
        <v>0</v>
      </c>
      <c r="Z655" s="163">
        <v>0</v>
      </c>
      <c r="AA655" s="164">
        <f>Z655*K655</f>
        <v>0</v>
      </c>
      <c r="AR655" s="20" t="s">
        <v>243</v>
      </c>
      <c r="AT655" s="20" t="s">
        <v>162</v>
      </c>
      <c r="AU655" s="20" t="s">
        <v>102</v>
      </c>
      <c r="AY655" s="20" t="s">
        <v>161</v>
      </c>
      <c r="BE655" s="103">
        <f>IF(U655="základní",N655,0)</f>
        <v>0</v>
      </c>
      <c r="BF655" s="103">
        <f>IF(U655="snížená",N655,0)</f>
        <v>0</v>
      </c>
      <c r="BG655" s="103">
        <f>IF(U655="zákl. přenesená",N655,0)</f>
        <v>0</v>
      </c>
      <c r="BH655" s="103">
        <f>IF(U655="sníž. přenesená",N655,0)</f>
        <v>0</v>
      </c>
      <c r="BI655" s="103">
        <f>IF(U655="nulová",N655,0)</f>
        <v>0</v>
      </c>
      <c r="BJ655" s="20" t="s">
        <v>24</v>
      </c>
      <c r="BK655" s="103">
        <f>ROUND(L655*K655,2)</f>
        <v>0</v>
      </c>
      <c r="BL655" s="20" t="s">
        <v>243</v>
      </c>
      <c r="BM655" s="20" t="s">
        <v>1181</v>
      </c>
    </row>
    <row r="656" spans="2:51" s="10" customFormat="1" ht="22.5" customHeight="1">
      <c r="B656" s="165"/>
      <c r="C656" s="166"/>
      <c r="D656" s="166"/>
      <c r="E656" s="167" t="s">
        <v>5</v>
      </c>
      <c r="F656" s="280" t="s">
        <v>102</v>
      </c>
      <c r="G656" s="281"/>
      <c r="H656" s="281"/>
      <c r="I656" s="281"/>
      <c r="J656" s="166"/>
      <c r="K656" s="168">
        <v>2</v>
      </c>
      <c r="L656" s="166"/>
      <c r="M656" s="166"/>
      <c r="N656" s="166"/>
      <c r="O656" s="166"/>
      <c r="P656" s="166"/>
      <c r="Q656" s="166"/>
      <c r="R656" s="169"/>
      <c r="T656" s="170"/>
      <c r="U656" s="166"/>
      <c r="V656" s="166"/>
      <c r="W656" s="166"/>
      <c r="X656" s="166"/>
      <c r="Y656" s="166"/>
      <c r="Z656" s="166"/>
      <c r="AA656" s="171"/>
      <c r="AT656" s="172" t="s">
        <v>169</v>
      </c>
      <c r="AU656" s="172" t="s">
        <v>102</v>
      </c>
      <c r="AV656" s="10" t="s">
        <v>102</v>
      </c>
      <c r="AW656" s="10" t="s">
        <v>39</v>
      </c>
      <c r="AX656" s="10" t="s">
        <v>24</v>
      </c>
      <c r="AY656" s="172" t="s">
        <v>161</v>
      </c>
    </row>
    <row r="657" spans="2:65" s="1" customFormat="1" ht="82.5" customHeight="1">
      <c r="B657" s="129"/>
      <c r="C657" s="158" t="s">
        <v>1182</v>
      </c>
      <c r="D657" s="158" t="s">
        <v>162</v>
      </c>
      <c r="E657" s="159" t="s">
        <v>1183</v>
      </c>
      <c r="F657" s="277" t="s">
        <v>1184</v>
      </c>
      <c r="G657" s="277"/>
      <c r="H657" s="277"/>
      <c r="I657" s="277"/>
      <c r="J657" s="160" t="s">
        <v>233</v>
      </c>
      <c r="K657" s="161">
        <v>3</v>
      </c>
      <c r="L657" s="278">
        <v>0</v>
      </c>
      <c r="M657" s="278"/>
      <c r="N657" s="279">
        <f>ROUND(L657*K657,2)</f>
        <v>0</v>
      </c>
      <c r="O657" s="279"/>
      <c r="P657" s="279"/>
      <c r="Q657" s="279"/>
      <c r="R657" s="132"/>
      <c r="T657" s="162" t="s">
        <v>5</v>
      </c>
      <c r="U657" s="46" t="s">
        <v>47</v>
      </c>
      <c r="V657" s="38"/>
      <c r="W657" s="163">
        <f>V657*K657</f>
        <v>0</v>
      </c>
      <c r="X657" s="163">
        <v>0</v>
      </c>
      <c r="Y657" s="163">
        <f>X657*K657</f>
        <v>0</v>
      </c>
      <c r="Z657" s="163">
        <v>0</v>
      </c>
      <c r="AA657" s="164">
        <f>Z657*K657</f>
        <v>0</v>
      </c>
      <c r="AR657" s="20" t="s">
        <v>243</v>
      </c>
      <c r="AT657" s="20" t="s">
        <v>162</v>
      </c>
      <c r="AU657" s="20" t="s">
        <v>102</v>
      </c>
      <c r="AY657" s="20" t="s">
        <v>161</v>
      </c>
      <c r="BE657" s="103">
        <f>IF(U657="základní",N657,0)</f>
        <v>0</v>
      </c>
      <c r="BF657" s="103">
        <f>IF(U657="snížená",N657,0)</f>
        <v>0</v>
      </c>
      <c r="BG657" s="103">
        <f>IF(U657="zákl. přenesená",N657,0)</f>
        <v>0</v>
      </c>
      <c r="BH657" s="103">
        <f>IF(U657="sníž. přenesená",N657,0)</f>
        <v>0</v>
      </c>
      <c r="BI657" s="103">
        <f>IF(U657="nulová",N657,0)</f>
        <v>0</v>
      </c>
      <c r="BJ657" s="20" t="s">
        <v>24</v>
      </c>
      <c r="BK657" s="103">
        <f>ROUND(L657*K657,2)</f>
        <v>0</v>
      </c>
      <c r="BL657" s="20" t="s">
        <v>243</v>
      </c>
      <c r="BM657" s="20" t="s">
        <v>1185</v>
      </c>
    </row>
    <row r="658" spans="2:51" s="10" customFormat="1" ht="22.5" customHeight="1">
      <c r="B658" s="165"/>
      <c r="C658" s="166"/>
      <c r="D658" s="166"/>
      <c r="E658" s="167" t="s">
        <v>5</v>
      </c>
      <c r="F658" s="280" t="s">
        <v>175</v>
      </c>
      <c r="G658" s="281"/>
      <c r="H658" s="281"/>
      <c r="I658" s="281"/>
      <c r="J658" s="166"/>
      <c r="K658" s="168">
        <v>3</v>
      </c>
      <c r="L658" s="166"/>
      <c r="M658" s="166"/>
      <c r="N658" s="166"/>
      <c r="O658" s="166"/>
      <c r="P658" s="166"/>
      <c r="Q658" s="166"/>
      <c r="R658" s="169"/>
      <c r="T658" s="170"/>
      <c r="U658" s="166"/>
      <c r="V658" s="166"/>
      <c r="W658" s="166"/>
      <c r="X658" s="166"/>
      <c r="Y658" s="166"/>
      <c r="Z658" s="166"/>
      <c r="AA658" s="171"/>
      <c r="AT658" s="172" t="s">
        <v>169</v>
      </c>
      <c r="AU658" s="172" t="s">
        <v>102</v>
      </c>
      <c r="AV658" s="10" t="s">
        <v>102</v>
      </c>
      <c r="AW658" s="10" t="s">
        <v>39</v>
      </c>
      <c r="AX658" s="10" t="s">
        <v>24</v>
      </c>
      <c r="AY658" s="172" t="s">
        <v>161</v>
      </c>
    </row>
    <row r="659" spans="2:65" s="1" customFormat="1" ht="82.5" customHeight="1">
      <c r="B659" s="129"/>
      <c r="C659" s="158" t="s">
        <v>1186</v>
      </c>
      <c r="D659" s="158" t="s">
        <v>162</v>
      </c>
      <c r="E659" s="159" t="s">
        <v>1187</v>
      </c>
      <c r="F659" s="277" t="s">
        <v>1188</v>
      </c>
      <c r="G659" s="277"/>
      <c r="H659" s="277"/>
      <c r="I659" s="277"/>
      <c r="J659" s="160" t="s">
        <v>233</v>
      </c>
      <c r="K659" s="161">
        <v>1</v>
      </c>
      <c r="L659" s="278">
        <v>0</v>
      </c>
      <c r="M659" s="278"/>
      <c r="N659" s="279">
        <f>ROUND(L659*K659,2)</f>
        <v>0</v>
      </c>
      <c r="O659" s="279"/>
      <c r="P659" s="279"/>
      <c r="Q659" s="279"/>
      <c r="R659" s="132"/>
      <c r="T659" s="162" t="s">
        <v>5</v>
      </c>
      <c r="U659" s="46" t="s">
        <v>47</v>
      </c>
      <c r="V659" s="38"/>
      <c r="W659" s="163">
        <f>V659*K659</f>
        <v>0</v>
      </c>
      <c r="X659" s="163">
        <v>0</v>
      </c>
      <c r="Y659" s="163">
        <f>X659*K659</f>
        <v>0</v>
      </c>
      <c r="Z659" s="163">
        <v>0</v>
      </c>
      <c r="AA659" s="164">
        <f>Z659*K659</f>
        <v>0</v>
      </c>
      <c r="AR659" s="20" t="s">
        <v>243</v>
      </c>
      <c r="AT659" s="20" t="s">
        <v>162</v>
      </c>
      <c r="AU659" s="20" t="s">
        <v>102</v>
      </c>
      <c r="AY659" s="20" t="s">
        <v>161</v>
      </c>
      <c r="BE659" s="103">
        <f>IF(U659="základní",N659,0)</f>
        <v>0</v>
      </c>
      <c r="BF659" s="103">
        <f>IF(U659="snížená",N659,0)</f>
        <v>0</v>
      </c>
      <c r="BG659" s="103">
        <f>IF(U659="zákl. přenesená",N659,0)</f>
        <v>0</v>
      </c>
      <c r="BH659" s="103">
        <f>IF(U659="sníž. přenesená",N659,0)</f>
        <v>0</v>
      </c>
      <c r="BI659" s="103">
        <f>IF(U659="nulová",N659,0)</f>
        <v>0</v>
      </c>
      <c r="BJ659" s="20" t="s">
        <v>24</v>
      </c>
      <c r="BK659" s="103">
        <f>ROUND(L659*K659,2)</f>
        <v>0</v>
      </c>
      <c r="BL659" s="20" t="s">
        <v>243</v>
      </c>
      <c r="BM659" s="20" t="s">
        <v>1189</v>
      </c>
    </row>
    <row r="660" spans="2:51" s="10" customFormat="1" ht="22.5" customHeight="1">
      <c r="B660" s="165"/>
      <c r="C660" s="166"/>
      <c r="D660" s="166"/>
      <c r="E660" s="167" t="s">
        <v>5</v>
      </c>
      <c r="F660" s="280" t="s">
        <v>24</v>
      </c>
      <c r="G660" s="281"/>
      <c r="H660" s="281"/>
      <c r="I660" s="281"/>
      <c r="J660" s="166"/>
      <c r="K660" s="168">
        <v>1</v>
      </c>
      <c r="L660" s="166"/>
      <c r="M660" s="166"/>
      <c r="N660" s="166"/>
      <c r="O660" s="166"/>
      <c r="P660" s="166"/>
      <c r="Q660" s="166"/>
      <c r="R660" s="169"/>
      <c r="T660" s="170"/>
      <c r="U660" s="166"/>
      <c r="V660" s="166"/>
      <c r="W660" s="166"/>
      <c r="X660" s="166"/>
      <c r="Y660" s="166"/>
      <c r="Z660" s="166"/>
      <c r="AA660" s="171"/>
      <c r="AT660" s="172" t="s">
        <v>169</v>
      </c>
      <c r="AU660" s="172" t="s">
        <v>102</v>
      </c>
      <c r="AV660" s="10" t="s">
        <v>102</v>
      </c>
      <c r="AW660" s="10" t="s">
        <v>39</v>
      </c>
      <c r="AX660" s="10" t="s">
        <v>24</v>
      </c>
      <c r="AY660" s="172" t="s">
        <v>161</v>
      </c>
    </row>
    <row r="661" spans="2:65" s="1" customFormat="1" ht="82.5" customHeight="1">
      <c r="B661" s="129"/>
      <c r="C661" s="158" t="s">
        <v>1190</v>
      </c>
      <c r="D661" s="158" t="s">
        <v>162</v>
      </c>
      <c r="E661" s="159" t="s">
        <v>1191</v>
      </c>
      <c r="F661" s="277" t="s">
        <v>1192</v>
      </c>
      <c r="G661" s="277"/>
      <c r="H661" s="277"/>
      <c r="I661" s="277"/>
      <c r="J661" s="160" t="s">
        <v>233</v>
      </c>
      <c r="K661" s="161">
        <v>1</v>
      </c>
      <c r="L661" s="278">
        <v>0</v>
      </c>
      <c r="M661" s="278"/>
      <c r="N661" s="279">
        <f>ROUND(L661*K661,2)</f>
        <v>0</v>
      </c>
      <c r="O661" s="279"/>
      <c r="P661" s="279"/>
      <c r="Q661" s="279"/>
      <c r="R661" s="132"/>
      <c r="T661" s="162" t="s">
        <v>5</v>
      </c>
      <c r="U661" s="46" t="s">
        <v>47</v>
      </c>
      <c r="V661" s="38"/>
      <c r="W661" s="163">
        <f>V661*K661</f>
        <v>0</v>
      </c>
      <c r="X661" s="163">
        <v>0</v>
      </c>
      <c r="Y661" s="163">
        <f>X661*K661</f>
        <v>0</v>
      </c>
      <c r="Z661" s="163">
        <v>0</v>
      </c>
      <c r="AA661" s="164">
        <f>Z661*K661</f>
        <v>0</v>
      </c>
      <c r="AR661" s="20" t="s">
        <v>243</v>
      </c>
      <c r="AT661" s="20" t="s">
        <v>162</v>
      </c>
      <c r="AU661" s="20" t="s">
        <v>102</v>
      </c>
      <c r="AY661" s="20" t="s">
        <v>161</v>
      </c>
      <c r="BE661" s="103">
        <f>IF(U661="základní",N661,0)</f>
        <v>0</v>
      </c>
      <c r="BF661" s="103">
        <f>IF(U661="snížená",N661,0)</f>
        <v>0</v>
      </c>
      <c r="BG661" s="103">
        <f>IF(U661="zákl. přenesená",N661,0)</f>
        <v>0</v>
      </c>
      <c r="BH661" s="103">
        <f>IF(U661="sníž. přenesená",N661,0)</f>
        <v>0</v>
      </c>
      <c r="BI661" s="103">
        <f>IF(U661="nulová",N661,0)</f>
        <v>0</v>
      </c>
      <c r="BJ661" s="20" t="s">
        <v>24</v>
      </c>
      <c r="BK661" s="103">
        <f>ROUND(L661*K661,2)</f>
        <v>0</v>
      </c>
      <c r="BL661" s="20" t="s">
        <v>243</v>
      </c>
      <c r="BM661" s="20" t="s">
        <v>1193</v>
      </c>
    </row>
    <row r="662" spans="2:51" s="10" customFormat="1" ht="22.5" customHeight="1">
      <c r="B662" s="165"/>
      <c r="C662" s="166"/>
      <c r="D662" s="166"/>
      <c r="E662" s="167" t="s">
        <v>5</v>
      </c>
      <c r="F662" s="280" t="s">
        <v>24</v>
      </c>
      <c r="G662" s="281"/>
      <c r="H662" s="281"/>
      <c r="I662" s="281"/>
      <c r="J662" s="166"/>
      <c r="K662" s="168">
        <v>1</v>
      </c>
      <c r="L662" s="166"/>
      <c r="M662" s="166"/>
      <c r="N662" s="166"/>
      <c r="O662" s="166"/>
      <c r="P662" s="166"/>
      <c r="Q662" s="166"/>
      <c r="R662" s="169"/>
      <c r="T662" s="170"/>
      <c r="U662" s="166"/>
      <c r="V662" s="166"/>
      <c r="W662" s="166"/>
      <c r="X662" s="166"/>
      <c r="Y662" s="166"/>
      <c r="Z662" s="166"/>
      <c r="AA662" s="171"/>
      <c r="AT662" s="172" t="s">
        <v>169</v>
      </c>
      <c r="AU662" s="172" t="s">
        <v>102</v>
      </c>
      <c r="AV662" s="10" t="s">
        <v>102</v>
      </c>
      <c r="AW662" s="10" t="s">
        <v>39</v>
      </c>
      <c r="AX662" s="10" t="s">
        <v>24</v>
      </c>
      <c r="AY662" s="172" t="s">
        <v>161</v>
      </c>
    </row>
    <row r="663" spans="2:65" s="1" customFormat="1" ht="82.5" customHeight="1">
      <c r="B663" s="129"/>
      <c r="C663" s="158" t="s">
        <v>1194</v>
      </c>
      <c r="D663" s="158" t="s">
        <v>162</v>
      </c>
      <c r="E663" s="159" t="s">
        <v>1195</v>
      </c>
      <c r="F663" s="277" t="s">
        <v>1196</v>
      </c>
      <c r="G663" s="277"/>
      <c r="H663" s="277"/>
      <c r="I663" s="277"/>
      <c r="J663" s="160" t="s">
        <v>373</v>
      </c>
      <c r="K663" s="161">
        <v>1</v>
      </c>
      <c r="L663" s="278">
        <v>0</v>
      </c>
      <c r="M663" s="278"/>
      <c r="N663" s="279">
        <f aca="true" t="shared" si="25" ref="N663:N668">ROUND(L663*K663,2)</f>
        <v>0</v>
      </c>
      <c r="O663" s="279"/>
      <c r="P663" s="279"/>
      <c r="Q663" s="279"/>
      <c r="R663" s="132"/>
      <c r="T663" s="162" t="s">
        <v>5</v>
      </c>
      <c r="U663" s="46" t="s">
        <v>47</v>
      </c>
      <c r="V663" s="38"/>
      <c r="W663" s="163">
        <f aca="true" t="shared" si="26" ref="W663:W668">V663*K663</f>
        <v>0</v>
      </c>
      <c r="X663" s="163">
        <v>0</v>
      </c>
      <c r="Y663" s="163">
        <f aca="true" t="shared" si="27" ref="Y663:Y668">X663*K663</f>
        <v>0</v>
      </c>
      <c r="Z663" s="163">
        <v>0</v>
      </c>
      <c r="AA663" s="164">
        <f aca="true" t="shared" si="28" ref="AA663:AA668">Z663*K663</f>
        <v>0</v>
      </c>
      <c r="AR663" s="20" t="s">
        <v>243</v>
      </c>
      <c r="AT663" s="20" t="s">
        <v>162</v>
      </c>
      <c r="AU663" s="20" t="s">
        <v>102</v>
      </c>
      <c r="AY663" s="20" t="s">
        <v>161</v>
      </c>
      <c r="BE663" s="103">
        <f aca="true" t="shared" si="29" ref="BE663:BE668">IF(U663="základní",N663,0)</f>
        <v>0</v>
      </c>
      <c r="BF663" s="103">
        <f aca="true" t="shared" si="30" ref="BF663:BF668">IF(U663="snížená",N663,0)</f>
        <v>0</v>
      </c>
      <c r="BG663" s="103">
        <f aca="true" t="shared" si="31" ref="BG663:BG668">IF(U663="zákl. přenesená",N663,0)</f>
        <v>0</v>
      </c>
      <c r="BH663" s="103">
        <f aca="true" t="shared" si="32" ref="BH663:BH668">IF(U663="sníž. přenesená",N663,0)</f>
        <v>0</v>
      </c>
      <c r="BI663" s="103">
        <f aca="true" t="shared" si="33" ref="BI663:BI668">IF(U663="nulová",N663,0)</f>
        <v>0</v>
      </c>
      <c r="BJ663" s="20" t="s">
        <v>24</v>
      </c>
      <c r="BK663" s="103">
        <f aca="true" t="shared" si="34" ref="BK663:BK668">ROUND(L663*K663,2)</f>
        <v>0</v>
      </c>
      <c r="BL663" s="20" t="s">
        <v>243</v>
      </c>
      <c r="BM663" s="20" t="s">
        <v>1197</v>
      </c>
    </row>
    <row r="664" spans="2:65" s="1" customFormat="1" ht="44.25" customHeight="1">
      <c r="B664" s="129"/>
      <c r="C664" s="158" t="s">
        <v>1198</v>
      </c>
      <c r="D664" s="158" t="s">
        <v>162</v>
      </c>
      <c r="E664" s="159" t="s">
        <v>1199</v>
      </c>
      <c r="F664" s="277" t="s">
        <v>1200</v>
      </c>
      <c r="G664" s="277"/>
      <c r="H664" s="277"/>
      <c r="I664" s="277"/>
      <c r="J664" s="160" t="s">
        <v>373</v>
      </c>
      <c r="K664" s="161">
        <v>1</v>
      </c>
      <c r="L664" s="278">
        <v>0</v>
      </c>
      <c r="M664" s="278"/>
      <c r="N664" s="279">
        <f t="shared" si="25"/>
        <v>0</v>
      </c>
      <c r="O664" s="279"/>
      <c r="P664" s="279"/>
      <c r="Q664" s="279"/>
      <c r="R664" s="132"/>
      <c r="T664" s="162" t="s">
        <v>5</v>
      </c>
      <c r="U664" s="46" t="s">
        <v>47</v>
      </c>
      <c r="V664" s="38"/>
      <c r="W664" s="163">
        <f t="shared" si="26"/>
        <v>0</v>
      </c>
      <c r="X664" s="163">
        <v>0</v>
      </c>
      <c r="Y664" s="163">
        <f t="shared" si="27"/>
        <v>0</v>
      </c>
      <c r="Z664" s="163">
        <v>0</v>
      </c>
      <c r="AA664" s="164">
        <f t="shared" si="28"/>
        <v>0</v>
      </c>
      <c r="AR664" s="20" t="s">
        <v>243</v>
      </c>
      <c r="AT664" s="20" t="s">
        <v>162</v>
      </c>
      <c r="AU664" s="20" t="s">
        <v>102</v>
      </c>
      <c r="AY664" s="20" t="s">
        <v>161</v>
      </c>
      <c r="BE664" s="103">
        <f t="shared" si="29"/>
        <v>0</v>
      </c>
      <c r="BF664" s="103">
        <f t="shared" si="30"/>
        <v>0</v>
      </c>
      <c r="BG664" s="103">
        <f t="shared" si="31"/>
        <v>0</v>
      </c>
      <c r="BH664" s="103">
        <f t="shared" si="32"/>
        <v>0</v>
      </c>
      <c r="BI664" s="103">
        <f t="shared" si="33"/>
        <v>0</v>
      </c>
      <c r="BJ664" s="20" t="s">
        <v>24</v>
      </c>
      <c r="BK664" s="103">
        <f t="shared" si="34"/>
        <v>0</v>
      </c>
      <c r="BL664" s="20" t="s">
        <v>243</v>
      </c>
      <c r="BM664" s="20" t="s">
        <v>1201</v>
      </c>
    </row>
    <row r="665" spans="2:65" s="1" customFormat="1" ht="95.25" customHeight="1">
      <c r="B665" s="129"/>
      <c r="C665" s="158" t="s">
        <v>1202</v>
      </c>
      <c r="D665" s="158" t="s">
        <v>162</v>
      </c>
      <c r="E665" s="159" t="s">
        <v>1203</v>
      </c>
      <c r="F665" s="277" t="s">
        <v>1204</v>
      </c>
      <c r="G665" s="277"/>
      <c r="H665" s="277"/>
      <c r="I665" s="277"/>
      <c r="J665" s="160" t="s">
        <v>373</v>
      </c>
      <c r="K665" s="161">
        <v>1</v>
      </c>
      <c r="L665" s="278">
        <v>0</v>
      </c>
      <c r="M665" s="278"/>
      <c r="N665" s="279">
        <f t="shared" si="25"/>
        <v>0</v>
      </c>
      <c r="O665" s="279"/>
      <c r="P665" s="279"/>
      <c r="Q665" s="279"/>
      <c r="R665" s="132"/>
      <c r="T665" s="162" t="s">
        <v>5</v>
      </c>
      <c r="U665" s="46" t="s">
        <v>47</v>
      </c>
      <c r="V665" s="38"/>
      <c r="W665" s="163">
        <f t="shared" si="26"/>
        <v>0</v>
      </c>
      <c r="X665" s="163">
        <v>0</v>
      </c>
      <c r="Y665" s="163">
        <f t="shared" si="27"/>
        <v>0</v>
      </c>
      <c r="Z665" s="163">
        <v>0</v>
      </c>
      <c r="AA665" s="164">
        <f t="shared" si="28"/>
        <v>0</v>
      </c>
      <c r="AR665" s="20" t="s">
        <v>243</v>
      </c>
      <c r="AT665" s="20" t="s">
        <v>162</v>
      </c>
      <c r="AU665" s="20" t="s">
        <v>102</v>
      </c>
      <c r="AY665" s="20" t="s">
        <v>161</v>
      </c>
      <c r="BE665" s="103">
        <f t="shared" si="29"/>
        <v>0</v>
      </c>
      <c r="BF665" s="103">
        <f t="shared" si="30"/>
        <v>0</v>
      </c>
      <c r="BG665" s="103">
        <f t="shared" si="31"/>
        <v>0</v>
      </c>
      <c r="BH665" s="103">
        <f t="shared" si="32"/>
        <v>0</v>
      </c>
      <c r="BI665" s="103">
        <f t="shared" si="33"/>
        <v>0</v>
      </c>
      <c r="BJ665" s="20" t="s">
        <v>24</v>
      </c>
      <c r="BK665" s="103">
        <f t="shared" si="34"/>
        <v>0</v>
      </c>
      <c r="BL665" s="20" t="s">
        <v>243</v>
      </c>
      <c r="BM665" s="20" t="s">
        <v>1205</v>
      </c>
    </row>
    <row r="666" spans="2:65" s="1" customFormat="1" ht="95.25" customHeight="1">
      <c r="B666" s="129"/>
      <c r="C666" s="158" t="s">
        <v>1206</v>
      </c>
      <c r="D666" s="158" t="s">
        <v>162</v>
      </c>
      <c r="E666" s="159" t="s">
        <v>1207</v>
      </c>
      <c r="F666" s="277" t="s">
        <v>1208</v>
      </c>
      <c r="G666" s="277"/>
      <c r="H666" s="277"/>
      <c r="I666" s="277"/>
      <c r="J666" s="160" t="s">
        <v>373</v>
      </c>
      <c r="K666" s="161">
        <v>1</v>
      </c>
      <c r="L666" s="278">
        <v>0</v>
      </c>
      <c r="M666" s="278"/>
      <c r="N666" s="279">
        <f t="shared" si="25"/>
        <v>0</v>
      </c>
      <c r="O666" s="279"/>
      <c r="P666" s="279"/>
      <c r="Q666" s="279"/>
      <c r="R666" s="132"/>
      <c r="T666" s="162" t="s">
        <v>5</v>
      </c>
      <c r="U666" s="46" t="s">
        <v>47</v>
      </c>
      <c r="V666" s="38"/>
      <c r="W666" s="163">
        <f t="shared" si="26"/>
        <v>0</v>
      </c>
      <c r="X666" s="163">
        <v>0</v>
      </c>
      <c r="Y666" s="163">
        <f t="shared" si="27"/>
        <v>0</v>
      </c>
      <c r="Z666" s="163">
        <v>0</v>
      </c>
      <c r="AA666" s="164">
        <f t="shared" si="28"/>
        <v>0</v>
      </c>
      <c r="AR666" s="20" t="s">
        <v>243</v>
      </c>
      <c r="AT666" s="20" t="s">
        <v>162</v>
      </c>
      <c r="AU666" s="20" t="s">
        <v>102</v>
      </c>
      <c r="AY666" s="20" t="s">
        <v>161</v>
      </c>
      <c r="BE666" s="103">
        <f t="shared" si="29"/>
        <v>0</v>
      </c>
      <c r="BF666" s="103">
        <f t="shared" si="30"/>
        <v>0</v>
      </c>
      <c r="BG666" s="103">
        <f t="shared" si="31"/>
        <v>0</v>
      </c>
      <c r="BH666" s="103">
        <f t="shared" si="32"/>
        <v>0</v>
      </c>
      <c r="BI666" s="103">
        <f t="shared" si="33"/>
        <v>0</v>
      </c>
      <c r="BJ666" s="20" t="s">
        <v>24</v>
      </c>
      <c r="BK666" s="103">
        <f t="shared" si="34"/>
        <v>0</v>
      </c>
      <c r="BL666" s="20" t="s">
        <v>243</v>
      </c>
      <c r="BM666" s="20" t="s">
        <v>1209</v>
      </c>
    </row>
    <row r="667" spans="2:65" s="1" customFormat="1" ht="57" customHeight="1">
      <c r="B667" s="129"/>
      <c r="C667" s="158" t="s">
        <v>1210</v>
      </c>
      <c r="D667" s="158" t="s">
        <v>162</v>
      </c>
      <c r="E667" s="159" t="s">
        <v>1211</v>
      </c>
      <c r="F667" s="277" t="s">
        <v>1212</v>
      </c>
      <c r="G667" s="277"/>
      <c r="H667" s="277"/>
      <c r="I667" s="277"/>
      <c r="J667" s="160" t="s">
        <v>373</v>
      </c>
      <c r="K667" s="161">
        <v>1</v>
      </c>
      <c r="L667" s="278">
        <v>0</v>
      </c>
      <c r="M667" s="278"/>
      <c r="N667" s="279">
        <f t="shared" si="25"/>
        <v>0</v>
      </c>
      <c r="O667" s="279"/>
      <c r="P667" s="279"/>
      <c r="Q667" s="279"/>
      <c r="R667" s="132"/>
      <c r="T667" s="162" t="s">
        <v>5</v>
      </c>
      <c r="U667" s="46" t="s">
        <v>47</v>
      </c>
      <c r="V667" s="38"/>
      <c r="W667" s="163">
        <f t="shared" si="26"/>
        <v>0</v>
      </c>
      <c r="X667" s="163">
        <v>0</v>
      </c>
      <c r="Y667" s="163">
        <f t="shared" si="27"/>
        <v>0</v>
      </c>
      <c r="Z667" s="163">
        <v>0</v>
      </c>
      <c r="AA667" s="164">
        <f t="shared" si="28"/>
        <v>0</v>
      </c>
      <c r="AR667" s="20" t="s">
        <v>243</v>
      </c>
      <c r="AT667" s="20" t="s">
        <v>162</v>
      </c>
      <c r="AU667" s="20" t="s">
        <v>102</v>
      </c>
      <c r="AY667" s="20" t="s">
        <v>161</v>
      </c>
      <c r="BE667" s="103">
        <f t="shared" si="29"/>
        <v>0</v>
      </c>
      <c r="BF667" s="103">
        <f t="shared" si="30"/>
        <v>0</v>
      </c>
      <c r="BG667" s="103">
        <f t="shared" si="31"/>
        <v>0</v>
      </c>
      <c r="BH667" s="103">
        <f t="shared" si="32"/>
        <v>0</v>
      </c>
      <c r="BI667" s="103">
        <f t="shared" si="33"/>
        <v>0</v>
      </c>
      <c r="BJ667" s="20" t="s">
        <v>24</v>
      </c>
      <c r="BK667" s="103">
        <f t="shared" si="34"/>
        <v>0</v>
      </c>
      <c r="BL667" s="20" t="s">
        <v>243</v>
      </c>
      <c r="BM667" s="20" t="s">
        <v>1213</v>
      </c>
    </row>
    <row r="668" spans="2:65" s="1" customFormat="1" ht="31.5" customHeight="1">
      <c r="B668" s="129"/>
      <c r="C668" s="158" t="s">
        <v>1214</v>
      </c>
      <c r="D668" s="158" t="s">
        <v>162</v>
      </c>
      <c r="E668" s="159" t="s">
        <v>1215</v>
      </c>
      <c r="F668" s="277" t="s">
        <v>1216</v>
      </c>
      <c r="G668" s="277"/>
      <c r="H668" s="277"/>
      <c r="I668" s="277"/>
      <c r="J668" s="160" t="s">
        <v>373</v>
      </c>
      <c r="K668" s="161">
        <v>1</v>
      </c>
      <c r="L668" s="278">
        <v>0</v>
      </c>
      <c r="M668" s="278"/>
      <c r="N668" s="279">
        <f t="shared" si="25"/>
        <v>0</v>
      </c>
      <c r="O668" s="279"/>
      <c r="P668" s="279"/>
      <c r="Q668" s="279"/>
      <c r="R668" s="132"/>
      <c r="T668" s="162" t="s">
        <v>5</v>
      </c>
      <c r="U668" s="46" t="s">
        <v>47</v>
      </c>
      <c r="V668" s="38"/>
      <c r="W668" s="163">
        <f t="shared" si="26"/>
        <v>0</v>
      </c>
      <c r="X668" s="163">
        <v>0</v>
      </c>
      <c r="Y668" s="163">
        <f t="shared" si="27"/>
        <v>0</v>
      </c>
      <c r="Z668" s="163">
        <v>0</v>
      </c>
      <c r="AA668" s="164">
        <f t="shared" si="28"/>
        <v>0</v>
      </c>
      <c r="AR668" s="20" t="s">
        <v>243</v>
      </c>
      <c r="AT668" s="20" t="s">
        <v>162</v>
      </c>
      <c r="AU668" s="20" t="s">
        <v>102</v>
      </c>
      <c r="AY668" s="20" t="s">
        <v>161</v>
      </c>
      <c r="BE668" s="103">
        <f t="shared" si="29"/>
        <v>0</v>
      </c>
      <c r="BF668" s="103">
        <f t="shared" si="30"/>
        <v>0</v>
      </c>
      <c r="BG668" s="103">
        <f t="shared" si="31"/>
        <v>0</v>
      </c>
      <c r="BH668" s="103">
        <f t="shared" si="32"/>
        <v>0</v>
      </c>
      <c r="BI668" s="103">
        <f t="shared" si="33"/>
        <v>0</v>
      </c>
      <c r="BJ668" s="20" t="s">
        <v>24</v>
      </c>
      <c r="BK668" s="103">
        <f t="shared" si="34"/>
        <v>0</v>
      </c>
      <c r="BL668" s="20" t="s">
        <v>243</v>
      </c>
      <c r="BM668" s="20" t="s">
        <v>1217</v>
      </c>
    </row>
    <row r="669" spans="2:51" s="10" customFormat="1" ht="22.5" customHeight="1">
      <c r="B669" s="165"/>
      <c r="C669" s="166"/>
      <c r="D669" s="166"/>
      <c r="E669" s="167" t="s">
        <v>5</v>
      </c>
      <c r="F669" s="280" t="s">
        <v>24</v>
      </c>
      <c r="G669" s="281"/>
      <c r="H669" s="281"/>
      <c r="I669" s="281"/>
      <c r="J669" s="166"/>
      <c r="K669" s="168">
        <v>1</v>
      </c>
      <c r="L669" s="166"/>
      <c r="M669" s="166"/>
      <c r="N669" s="166"/>
      <c r="O669" s="166"/>
      <c r="P669" s="166"/>
      <c r="Q669" s="166"/>
      <c r="R669" s="169"/>
      <c r="T669" s="170"/>
      <c r="U669" s="166"/>
      <c r="V669" s="166"/>
      <c r="W669" s="166"/>
      <c r="X669" s="166"/>
      <c r="Y669" s="166"/>
      <c r="Z669" s="166"/>
      <c r="AA669" s="171"/>
      <c r="AT669" s="172" t="s">
        <v>169</v>
      </c>
      <c r="AU669" s="172" t="s">
        <v>102</v>
      </c>
      <c r="AV669" s="10" t="s">
        <v>102</v>
      </c>
      <c r="AW669" s="10" t="s">
        <v>39</v>
      </c>
      <c r="AX669" s="10" t="s">
        <v>24</v>
      </c>
      <c r="AY669" s="172" t="s">
        <v>161</v>
      </c>
    </row>
    <row r="670" spans="2:65" s="1" customFormat="1" ht="31.5" customHeight="1">
      <c r="B670" s="129"/>
      <c r="C670" s="158" t="s">
        <v>1218</v>
      </c>
      <c r="D670" s="158" t="s">
        <v>162</v>
      </c>
      <c r="E670" s="159" t="s">
        <v>1219</v>
      </c>
      <c r="F670" s="277" t="s">
        <v>1220</v>
      </c>
      <c r="G670" s="277"/>
      <c r="H670" s="277"/>
      <c r="I670" s="277"/>
      <c r="J670" s="160" t="s">
        <v>790</v>
      </c>
      <c r="K670" s="193">
        <v>0</v>
      </c>
      <c r="L670" s="278">
        <v>0</v>
      </c>
      <c r="M670" s="278"/>
      <c r="N670" s="279">
        <f>ROUND(L670*K670,2)</f>
        <v>0</v>
      </c>
      <c r="O670" s="279"/>
      <c r="P670" s="279"/>
      <c r="Q670" s="279"/>
      <c r="R670" s="132"/>
      <c r="T670" s="162" t="s">
        <v>5</v>
      </c>
      <c r="U670" s="46" t="s">
        <v>47</v>
      </c>
      <c r="V670" s="38"/>
      <c r="W670" s="163">
        <f>V670*K670</f>
        <v>0</v>
      </c>
      <c r="X670" s="163">
        <v>0</v>
      </c>
      <c r="Y670" s="163">
        <f>X670*K670</f>
        <v>0</v>
      </c>
      <c r="Z670" s="163">
        <v>0</v>
      </c>
      <c r="AA670" s="164">
        <f>Z670*K670</f>
        <v>0</v>
      </c>
      <c r="AR670" s="20" t="s">
        <v>243</v>
      </c>
      <c r="AT670" s="20" t="s">
        <v>162</v>
      </c>
      <c r="AU670" s="20" t="s">
        <v>102</v>
      </c>
      <c r="AY670" s="20" t="s">
        <v>161</v>
      </c>
      <c r="BE670" s="103">
        <f>IF(U670="základní",N670,0)</f>
        <v>0</v>
      </c>
      <c r="BF670" s="103">
        <f>IF(U670="snížená",N670,0)</f>
        <v>0</v>
      </c>
      <c r="BG670" s="103">
        <f>IF(U670="zákl. přenesená",N670,0)</f>
        <v>0</v>
      </c>
      <c r="BH670" s="103">
        <f>IF(U670="sníž. přenesená",N670,0)</f>
        <v>0</v>
      </c>
      <c r="BI670" s="103">
        <f>IF(U670="nulová",N670,0)</f>
        <v>0</v>
      </c>
      <c r="BJ670" s="20" t="s">
        <v>24</v>
      </c>
      <c r="BK670" s="103">
        <f>ROUND(L670*K670,2)</f>
        <v>0</v>
      </c>
      <c r="BL670" s="20" t="s">
        <v>243</v>
      </c>
      <c r="BM670" s="20" t="s">
        <v>1221</v>
      </c>
    </row>
    <row r="671" spans="2:63" s="9" customFormat="1" ht="29.85" customHeight="1">
      <c r="B671" s="147"/>
      <c r="C671" s="148"/>
      <c r="D671" s="157" t="s">
        <v>130</v>
      </c>
      <c r="E671" s="157"/>
      <c r="F671" s="157"/>
      <c r="G671" s="157"/>
      <c r="H671" s="157"/>
      <c r="I671" s="157"/>
      <c r="J671" s="157"/>
      <c r="K671" s="157"/>
      <c r="L671" s="157"/>
      <c r="M671" s="157"/>
      <c r="N671" s="291">
        <f>BK671</f>
        <v>0</v>
      </c>
      <c r="O671" s="292"/>
      <c r="P671" s="292"/>
      <c r="Q671" s="292"/>
      <c r="R671" s="150"/>
      <c r="T671" s="151"/>
      <c r="U671" s="148"/>
      <c r="V671" s="148"/>
      <c r="W671" s="152">
        <f>SUM(W672:W714)</f>
        <v>0</v>
      </c>
      <c r="X671" s="148"/>
      <c r="Y671" s="152">
        <f>SUM(Y672:Y714)</f>
        <v>159.2697825</v>
      </c>
      <c r="Z671" s="148"/>
      <c r="AA671" s="153">
        <f>SUM(AA672:AA714)</f>
        <v>0</v>
      </c>
      <c r="AR671" s="154" t="s">
        <v>102</v>
      </c>
      <c r="AT671" s="155" t="s">
        <v>81</v>
      </c>
      <c r="AU671" s="155" t="s">
        <v>24</v>
      </c>
      <c r="AY671" s="154" t="s">
        <v>161</v>
      </c>
      <c r="BK671" s="156">
        <f>SUM(BK672:BK714)</f>
        <v>0</v>
      </c>
    </row>
    <row r="672" spans="2:65" s="1" customFormat="1" ht="69.75" customHeight="1">
      <c r="B672" s="129"/>
      <c r="C672" s="158" t="s">
        <v>1222</v>
      </c>
      <c r="D672" s="158" t="s">
        <v>162</v>
      </c>
      <c r="E672" s="159" t="s">
        <v>1223</v>
      </c>
      <c r="F672" s="277" t="s">
        <v>1224</v>
      </c>
      <c r="G672" s="277"/>
      <c r="H672" s="277"/>
      <c r="I672" s="277"/>
      <c r="J672" s="160" t="s">
        <v>178</v>
      </c>
      <c r="K672" s="161">
        <v>1</v>
      </c>
      <c r="L672" s="278">
        <v>0</v>
      </c>
      <c r="M672" s="278"/>
      <c r="N672" s="279">
        <f>ROUND(L672*K672,2)</f>
        <v>0</v>
      </c>
      <c r="O672" s="279"/>
      <c r="P672" s="279"/>
      <c r="Q672" s="279"/>
      <c r="R672" s="132"/>
      <c r="T672" s="162" t="s">
        <v>5</v>
      </c>
      <c r="U672" s="46" t="s">
        <v>47</v>
      </c>
      <c r="V672" s="38"/>
      <c r="W672" s="163">
        <f>V672*K672</f>
        <v>0</v>
      </c>
      <c r="X672" s="163">
        <v>0.00015</v>
      </c>
      <c r="Y672" s="163">
        <f>X672*K672</f>
        <v>0.00015</v>
      </c>
      <c r="Z672" s="163">
        <v>0</v>
      </c>
      <c r="AA672" s="164">
        <f>Z672*K672</f>
        <v>0</v>
      </c>
      <c r="AR672" s="20" t="s">
        <v>243</v>
      </c>
      <c r="AT672" s="20" t="s">
        <v>162</v>
      </c>
      <c r="AU672" s="20" t="s">
        <v>102</v>
      </c>
      <c r="AY672" s="20" t="s">
        <v>161</v>
      </c>
      <c r="BE672" s="103">
        <f>IF(U672="základní",N672,0)</f>
        <v>0</v>
      </c>
      <c r="BF672" s="103">
        <f>IF(U672="snížená",N672,0)</f>
        <v>0</v>
      </c>
      <c r="BG672" s="103">
        <f>IF(U672="zákl. přenesená",N672,0)</f>
        <v>0</v>
      </c>
      <c r="BH672" s="103">
        <f>IF(U672="sníž. přenesená",N672,0)</f>
        <v>0</v>
      </c>
      <c r="BI672" s="103">
        <f>IF(U672="nulová",N672,0)</f>
        <v>0</v>
      </c>
      <c r="BJ672" s="20" t="s">
        <v>24</v>
      </c>
      <c r="BK672" s="103">
        <f>ROUND(L672*K672,2)</f>
        <v>0</v>
      </c>
      <c r="BL672" s="20" t="s">
        <v>243</v>
      </c>
      <c r="BM672" s="20" t="s">
        <v>1225</v>
      </c>
    </row>
    <row r="673" spans="2:51" s="10" customFormat="1" ht="22.5" customHeight="1">
      <c r="B673" s="165"/>
      <c r="C673" s="166"/>
      <c r="D673" s="166"/>
      <c r="E673" s="167" t="s">
        <v>5</v>
      </c>
      <c r="F673" s="280" t="s">
        <v>24</v>
      </c>
      <c r="G673" s="281"/>
      <c r="H673" s="281"/>
      <c r="I673" s="281"/>
      <c r="J673" s="166"/>
      <c r="K673" s="168">
        <v>1</v>
      </c>
      <c r="L673" s="166"/>
      <c r="M673" s="166"/>
      <c r="N673" s="166"/>
      <c r="O673" s="166"/>
      <c r="P673" s="166"/>
      <c r="Q673" s="166"/>
      <c r="R673" s="169"/>
      <c r="T673" s="170"/>
      <c r="U673" s="166"/>
      <c r="V673" s="166"/>
      <c r="W673" s="166"/>
      <c r="X673" s="166"/>
      <c r="Y673" s="166"/>
      <c r="Z673" s="166"/>
      <c r="AA673" s="171"/>
      <c r="AT673" s="172" t="s">
        <v>169</v>
      </c>
      <c r="AU673" s="172" t="s">
        <v>102</v>
      </c>
      <c r="AV673" s="10" t="s">
        <v>102</v>
      </c>
      <c r="AW673" s="10" t="s">
        <v>39</v>
      </c>
      <c r="AX673" s="10" t="s">
        <v>24</v>
      </c>
      <c r="AY673" s="172" t="s">
        <v>161</v>
      </c>
    </row>
    <row r="674" spans="2:65" s="1" customFormat="1" ht="44.25" customHeight="1">
      <c r="B674" s="129"/>
      <c r="C674" s="158" t="s">
        <v>1226</v>
      </c>
      <c r="D674" s="158" t="s">
        <v>162</v>
      </c>
      <c r="E674" s="159" t="s">
        <v>1227</v>
      </c>
      <c r="F674" s="277" t="s">
        <v>1228</v>
      </c>
      <c r="G674" s="277"/>
      <c r="H674" s="277"/>
      <c r="I674" s="277"/>
      <c r="J674" s="160" t="s">
        <v>178</v>
      </c>
      <c r="K674" s="161">
        <v>1</v>
      </c>
      <c r="L674" s="278">
        <v>0</v>
      </c>
      <c r="M674" s="278"/>
      <c r="N674" s="279">
        <f>ROUND(L674*K674,2)</f>
        <v>0</v>
      </c>
      <c r="O674" s="279"/>
      <c r="P674" s="279"/>
      <c r="Q674" s="279"/>
      <c r="R674" s="132"/>
      <c r="T674" s="162" t="s">
        <v>5</v>
      </c>
      <c r="U674" s="46" t="s">
        <v>47</v>
      </c>
      <c r="V674" s="38"/>
      <c r="W674" s="163">
        <f>V674*K674</f>
        <v>0</v>
      </c>
      <c r="X674" s="163">
        <v>0.00015</v>
      </c>
      <c r="Y674" s="163">
        <f>X674*K674</f>
        <v>0.00015</v>
      </c>
      <c r="Z674" s="163">
        <v>0</v>
      </c>
      <c r="AA674" s="164">
        <f>Z674*K674</f>
        <v>0</v>
      </c>
      <c r="AR674" s="20" t="s">
        <v>243</v>
      </c>
      <c r="AT674" s="20" t="s">
        <v>162</v>
      </c>
      <c r="AU674" s="20" t="s">
        <v>102</v>
      </c>
      <c r="AY674" s="20" t="s">
        <v>161</v>
      </c>
      <c r="BE674" s="103">
        <f>IF(U674="základní",N674,0)</f>
        <v>0</v>
      </c>
      <c r="BF674" s="103">
        <f>IF(U674="snížená",N674,0)</f>
        <v>0</v>
      </c>
      <c r="BG674" s="103">
        <f>IF(U674="zákl. přenesená",N674,0)</f>
        <v>0</v>
      </c>
      <c r="BH674" s="103">
        <f>IF(U674="sníž. přenesená",N674,0)</f>
        <v>0</v>
      </c>
      <c r="BI674" s="103">
        <f>IF(U674="nulová",N674,0)</f>
        <v>0</v>
      </c>
      <c r="BJ674" s="20" t="s">
        <v>24</v>
      </c>
      <c r="BK674" s="103">
        <f>ROUND(L674*K674,2)</f>
        <v>0</v>
      </c>
      <c r="BL674" s="20" t="s">
        <v>243</v>
      </c>
      <c r="BM674" s="20" t="s">
        <v>1229</v>
      </c>
    </row>
    <row r="675" spans="2:51" s="10" customFormat="1" ht="22.5" customHeight="1">
      <c r="B675" s="165"/>
      <c r="C675" s="166"/>
      <c r="D675" s="166"/>
      <c r="E675" s="167" t="s">
        <v>5</v>
      </c>
      <c r="F675" s="280" t="s">
        <v>24</v>
      </c>
      <c r="G675" s="281"/>
      <c r="H675" s="281"/>
      <c r="I675" s="281"/>
      <c r="J675" s="166"/>
      <c r="K675" s="168">
        <v>1</v>
      </c>
      <c r="L675" s="166"/>
      <c r="M675" s="166"/>
      <c r="N675" s="166"/>
      <c r="O675" s="166"/>
      <c r="P675" s="166"/>
      <c r="Q675" s="166"/>
      <c r="R675" s="169"/>
      <c r="T675" s="170"/>
      <c r="U675" s="166"/>
      <c r="V675" s="166"/>
      <c r="W675" s="166"/>
      <c r="X675" s="166"/>
      <c r="Y675" s="166"/>
      <c r="Z675" s="166"/>
      <c r="AA675" s="171"/>
      <c r="AT675" s="172" t="s">
        <v>169</v>
      </c>
      <c r="AU675" s="172" t="s">
        <v>102</v>
      </c>
      <c r="AV675" s="10" t="s">
        <v>102</v>
      </c>
      <c r="AW675" s="10" t="s">
        <v>39</v>
      </c>
      <c r="AX675" s="10" t="s">
        <v>24</v>
      </c>
      <c r="AY675" s="172" t="s">
        <v>161</v>
      </c>
    </row>
    <row r="676" spans="2:65" s="1" customFormat="1" ht="44.25" customHeight="1">
      <c r="B676" s="129"/>
      <c r="C676" s="158" t="s">
        <v>1230</v>
      </c>
      <c r="D676" s="158" t="s">
        <v>162</v>
      </c>
      <c r="E676" s="159" t="s">
        <v>1231</v>
      </c>
      <c r="F676" s="277" t="s">
        <v>1232</v>
      </c>
      <c r="G676" s="277"/>
      <c r="H676" s="277"/>
      <c r="I676" s="277"/>
      <c r="J676" s="160" t="s">
        <v>178</v>
      </c>
      <c r="K676" s="161">
        <v>1</v>
      </c>
      <c r="L676" s="278">
        <v>0</v>
      </c>
      <c r="M676" s="278"/>
      <c r="N676" s="279">
        <f>ROUND(L676*K676,2)</f>
        <v>0</v>
      </c>
      <c r="O676" s="279"/>
      <c r="P676" s="279"/>
      <c r="Q676" s="279"/>
      <c r="R676" s="132"/>
      <c r="T676" s="162" t="s">
        <v>5</v>
      </c>
      <c r="U676" s="46" t="s">
        <v>47</v>
      </c>
      <c r="V676" s="38"/>
      <c r="W676" s="163">
        <f>V676*K676</f>
        <v>0</v>
      </c>
      <c r="X676" s="163">
        <v>0.00015</v>
      </c>
      <c r="Y676" s="163">
        <f>X676*K676</f>
        <v>0.00015</v>
      </c>
      <c r="Z676" s="163">
        <v>0</v>
      </c>
      <c r="AA676" s="164">
        <f>Z676*K676</f>
        <v>0</v>
      </c>
      <c r="AR676" s="20" t="s">
        <v>243</v>
      </c>
      <c r="AT676" s="20" t="s">
        <v>162</v>
      </c>
      <c r="AU676" s="20" t="s">
        <v>102</v>
      </c>
      <c r="AY676" s="20" t="s">
        <v>161</v>
      </c>
      <c r="BE676" s="103">
        <f>IF(U676="základní",N676,0)</f>
        <v>0</v>
      </c>
      <c r="BF676" s="103">
        <f>IF(U676="snížená",N676,0)</f>
        <v>0</v>
      </c>
      <c r="BG676" s="103">
        <f>IF(U676="zákl. přenesená",N676,0)</f>
        <v>0</v>
      </c>
      <c r="BH676" s="103">
        <f>IF(U676="sníž. přenesená",N676,0)</f>
        <v>0</v>
      </c>
      <c r="BI676" s="103">
        <f>IF(U676="nulová",N676,0)</f>
        <v>0</v>
      </c>
      <c r="BJ676" s="20" t="s">
        <v>24</v>
      </c>
      <c r="BK676" s="103">
        <f>ROUND(L676*K676,2)</f>
        <v>0</v>
      </c>
      <c r="BL676" s="20" t="s">
        <v>243</v>
      </c>
      <c r="BM676" s="20" t="s">
        <v>1233</v>
      </c>
    </row>
    <row r="677" spans="2:51" s="10" customFormat="1" ht="22.5" customHeight="1">
      <c r="B677" s="165"/>
      <c r="C677" s="166"/>
      <c r="D677" s="166"/>
      <c r="E677" s="167" t="s">
        <v>5</v>
      </c>
      <c r="F677" s="280" t="s">
        <v>24</v>
      </c>
      <c r="G677" s="281"/>
      <c r="H677" s="281"/>
      <c r="I677" s="281"/>
      <c r="J677" s="166"/>
      <c r="K677" s="168">
        <v>1</v>
      </c>
      <c r="L677" s="166"/>
      <c r="M677" s="166"/>
      <c r="N677" s="166"/>
      <c r="O677" s="166"/>
      <c r="P677" s="166"/>
      <c r="Q677" s="166"/>
      <c r="R677" s="169"/>
      <c r="T677" s="170"/>
      <c r="U677" s="166"/>
      <c r="V677" s="166"/>
      <c r="W677" s="166"/>
      <c r="X677" s="166"/>
      <c r="Y677" s="166"/>
      <c r="Z677" s="166"/>
      <c r="AA677" s="171"/>
      <c r="AT677" s="172" t="s">
        <v>169</v>
      </c>
      <c r="AU677" s="172" t="s">
        <v>102</v>
      </c>
      <c r="AV677" s="10" t="s">
        <v>102</v>
      </c>
      <c r="AW677" s="10" t="s">
        <v>39</v>
      </c>
      <c r="AX677" s="10" t="s">
        <v>24</v>
      </c>
      <c r="AY677" s="172" t="s">
        <v>161</v>
      </c>
    </row>
    <row r="678" spans="2:65" s="1" customFormat="1" ht="44.25" customHeight="1">
      <c r="B678" s="129"/>
      <c r="C678" s="158" t="s">
        <v>1234</v>
      </c>
      <c r="D678" s="158" t="s">
        <v>162</v>
      </c>
      <c r="E678" s="159" t="s">
        <v>1235</v>
      </c>
      <c r="F678" s="277" t="s">
        <v>1236</v>
      </c>
      <c r="G678" s="277"/>
      <c r="H678" s="277"/>
      <c r="I678" s="277"/>
      <c r="J678" s="160" t="s">
        <v>178</v>
      </c>
      <c r="K678" s="161">
        <v>1</v>
      </c>
      <c r="L678" s="278">
        <v>0</v>
      </c>
      <c r="M678" s="278"/>
      <c r="N678" s="279">
        <f>ROUND(L678*K678,2)</f>
        <v>0</v>
      </c>
      <c r="O678" s="279"/>
      <c r="P678" s="279"/>
      <c r="Q678" s="279"/>
      <c r="R678" s="132"/>
      <c r="T678" s="162" t="s">
        <v>5</v>
      </c>
      <c r="U678" s="46" t="s">
        <v>47</v>
      </c>
      <c r="V678" s="38"/>
      <c r="W678" s="163">
        <f>V678*K678</f>
        <v>0</v>
      </c>
      <c r="X678" s="163">
        <v>0.00015</v>
      </c>
      <c r="Y678" s="163">
        <f>X678*K678</f>
        <v>0.00015</v>
      </c>
      <c r="Z678" s="163">
        <v>0</v>
      </c>
      <c r="AA678" s="164">
        <f>Z678*K678</f>
        <v>0</v>
      </c>
      <c r="AR678" s="20" t="s">
        <v>243</v>
      </c>
      <c r="AT678" s="20" t="s">
        <v>162</v>
      </c>
      <c r="AU678" s="20" t="s">
        <v>102</v>
      </c>
      <c r="AY678" s="20" t="s">
        <v>161</v>
      </c>
      <c r="BE678" s="103">
        <f>IF(U678="základní",N678,0)</f>
        <v>0</v>
      </c>
      <c r="BF678" s="103">
        <f>IF(U678="snížená",N678,0)</f>
        <v>0</v>
      </c>
      <c r="BG678" s="103">
        <f>IF(U678="zákl. přenesená",N678,0)</f>
        <v>0</v>
      </c>
      <c r="BH678" s="103">
        <f>IF(U678="sníž. přenesená",N678,0)</f>
        <v>0</v>
      </c>
      <c r="BI678" s="103">
        <f>IF(U678="nulová",N678,0)</f>
        <v>0</v>
      </c>
      <c r="BJ678" s="20" t="s">
        <v>24</v>
      </c>
      <c r="BK678" s="103">
        <f>ROUND(L678*K678,2)</f>
        <v>0</v>
      </c>
      <c r="BL678" s="20" t="s">
        <v>243</v>
      </c>
      <c r="BM678" s="20" t="s">
        <v>1237</v>
      </c>
    </row>
    <row r="679" spans="2:51" s="10" customFormat="1" ht="22.5" customHeight="1">
      <c r="B679" s="165"/>
      <c r="C679" s="166"/>
      <c r="D679" s="166"/>
      <c r="E679" s="167" t="s">
        <v>5</v>
      </c>
      <c r="F679" s="280" t="s">
        <v>24</v>
      </c>
      <c r="G679" s="281"/>
      <c r="H679" s="281"/>
      <c r="I679" s="281"/>
      <c r="J679" s="166"/>
      <c r="K679" s="168">
        <v>1</v>
      </c>
      <c r="L679" s="166"/>
      <c r="M679" s="166"/>
      <c r="N679" s="166"/>
      <c r="O679" s="166"/>
      <c r="P679" s="166"/>
      <c r="Q679" s="166"/>
      <c r="R679" s="169"/>
      <c r="T679" s="170"/>
      <c r="U679" s="166"/>
      <c r="V679" s="166"/>
      <c r="W679" s="166"/>
      <c r="X679" s="166"/>
      <c r="Y679" s="166"/>
      <c r="Z679" s="166"/>
      <c r="AA679" s="171"/>
      <c r="AT679" s="172" t="s">
        <v>169</v>
      </c>
      <c r="AU679" s="172" t="s">
        <v>102</v>
      </c>
      <c r="AV679" s="10" t="s">
        <v>102</v>
      </c>
      <c r="AW679" s="10" t="s">
        <v>39</v>
      </c>
      <c r="AX679" s="10" t="s">
        <v>24</v>
      </c>
      <c r="AY679" s="172" t="s">
        <v>161</v>
      </c>
    </row>
    <row r="680" spans="2:65" s="1" customFormat="1" ht="44.25" customHeight="1">
      <c r="B680" s="129"/>
      <c r="C680" s="158" t="s">
        <v>1238</v>
      </c>
      <c r="D680" s="158" t="s">
        <v>162</v>
      </c>
      <c r="E680" s="159" t="s">
        <v>1239</v>
      </c>
      <c r="F680" s="277" t="s">
        <v>1240</v>
      </c>
      <c r="G680" s="277"/>
      <c r="H680" s="277"/>
      <c r="I680" s="277"/>
      <c r="J680" s="160" t="s">
        <v>178</v>
      </c>
      <c r="K680" s="161">
        <v>1</v>
      </c>
      <c r="L680" s="278">
        <v>0</v>
      </c>
      <c r="M680" s="278"/>
      <c r="N680" s="279">
        <f>ROUND(L680*K680,2)</f>
        <v>0</v>
      </c>
      <c r="O680" s="279"/>
      <c r="P680" s="279"/>
      <c r="Q680" s="279"/>
      <c r="R680" s="132"/>
      <c r="T680" s="162" t="s">
        <v>5</v>
      </c>
      <c r="U680" s="46" t="s">
        <v>47</v>
      </c>
      <c r="V680" s="38"/>
      <c r="W680" s="163">
        <f>V680*K680</f>
        <v>0</v>
      </c>
      <c r="X680" s="163">
        <v>0.00015</v>
      </c>
      <c r="Y680" s="163">
        <f>X680*K680</f>
        <v>0.00015</v>
      </c>
      <c r="Z680" s="163">
        <v>0</v>
      </c>
      <c r="AA680" s="164">
        <f>Z680*K680</f>
        <v>0</v>
      </c>
      <c r="AR680" s="20" t="s">
        <v>243</v>
      </c>
      <c r="AT680" s="20" t="s">
        <v>162</v>
      </c>
      <c r="AU680" s="20" t="s">
        <v>102</v>
      </c>
      <c r="AY680" s="20" t="s">
        <v>161</v>
      </c>
      <c r="BE680" s="103">
        <f>IF(U680="základní",N680,0)</f>
        <v>0</v>
      </c>
      <c r="BF680" s="103">
        <f>IF(U680="snížená",N680,0)</f>
        <v>0</v>
      </c>
      <c r="BG680" s="103">
        <f>IF(U680="zákl. přenesená",N680,0)</f>
        <v>0</v>
      </c>
      <c r="BH680" s="103">
        <f>IF(U680="sníž. přenesená",N680,0)</f>
        <v>0</v>
      </c>
      <c r="BI680" s="103">
        <f>IF(U680="nulová",N680,0)</f>
        <v>0</v>
      </c>
      <c r="BJ680" s="20" t="s">
        <v>24</v>
      </c>
      <c r="BK680" s="103">
        <f>ROUND(L680*K680,2)</f>
        <v>0</v>
      </c>
      <c r="BL680" s="20" t="s">
        <v>243</v>
      </c>
      <c r="BM680" s="20" t="s">
        <v>1241</v>
      </c>
    </row>
    <row r="681" spans="2:51" s="10" customFormat="1" ht="22.5" customHeight="1">
      <c r="B681" s="165"/>
      <c r="C681" s="166"/>
      <c r="D681" s="166"/>
      <c r="E681" s="167" t="s">
        <v>5</v>
      </c>
      <c r="F681" s="280" t="s">
        <v>24</v>
      </c>
      <c r="G681" s="281"/>
      <c r="H681" s="281"/>
      <c r="I681" s="281"/>
      <c r="J681" s="166"/>
      <c r="K681" s="168">
        <v>1</v>
      </c>
      <c r="L681" s="166"/>
      <c r="M681" s="166"/>
      <c r="N681" s="166"/>
      <c r="O681" s="166"/>
      <c r="P681" s="166"/>
      <c r="Q681" s="166"/>
      <c r="R681" s="169"/>
      <c r="T681" s="170"/>
      <c r="U681" s="166"/>
      <c r="V681" s="166"/>
      <c r="W681" s="166"/>
      <c r="X681" s="166"/>
      <c r="Y681" s="166"/>
      <c r="Z681" s="166"/>
      <c r="AA681" s="171"/>
      <c r="AT681" s="172" t="s">
        <v>169</v>
      </c>
      <c r="AU681" s="172" t="s">
        <v>102</v>
      </c>
      <c r="AV681" s="10" t="s">
        <v>102</v>
      </c>
      <c r="AW681" s="10" t="s">
        <v>39</v>
      </c>
      <c r="AX681" s="10" t="s">
        <v>24</v>
      </c>
      <c r="AY681" s="172" t="s">
        <v>161</v>
      </c>
    </row>
    <row r="682" spans="2:65" s="1" customFormat="1" ht="44.25" customHeight="1">
      <c r="B682" s="129"/>
      <c r="C682" s="158" t="s">
        <v>1242</v>
      </c>
      <c r="D682" s="158" t="s">
        <v>162</v>
      </c>
      <c r="E682" s="159" t="s">
        <v>1243</v>
      </c>
      <c r="F682" s="277" t="s">
        <v>1244</v>
      </c>
      <c r="G682" s="277"/>
      <c r="H682" s="277"/>
      <c r="I682" s="277"/>
      <c r="J682" s="160" t="s">
        <v>178</v>
      </c>
      <c r="K682" s="161">
        <v>1</v>
      </c>
      <c r="L682" s="278">
        <v>0</v>
      </c>
      <c r="M682" s="278"/>
      <c r="N682" s="279">
        <f>ROUND(L682*K682,2)</f>
        <v>0</v>
      </c>
      <c r="O682" s="279"/>
      <c r="P682" s="279"/>
      <c r="Q682" s="279"/>
      <c r="R682" s="132"/>
      <c r="T682" s="162" t="s">
        <v>5</v>
      </c>
      <c r="U682" s="46" t="s">
        <v>47</v>
      </c>
      <c r="V682" s="38"/>
      <c r="W682" s="163">
        <f>V682*K682</f>
        <v>0</v>
      </c>
      <c r="X682" s="163">
        <v>0.00015</v>
      </c>
      <c r="Y682" s="163">
        <f>X682*K682</f>
        <v>0.00015</v>
      </c>
      <c r="Z682" s="163">
        <v>0</v>
      </c>
      <c r="AA682" s="164">
        <f>Z682*K682</f>
        <v>0</v>
      </c>
      <c r="AR682" s="20" t="s">
        <v>243</v>
      </c>
      <c r="AT682" s="20" t="s">
        <v>162</v>
      </c>
      <c r="AU682" s="20" t="s">
        <v>102</v>
      </c>
      <c r="AY682" s="20" t="s">
        <v>161</v>
      </c>
      <c r="BE682" s="103">
        <f>IF(U682="základní",N682,0)</f>
        <v>0</v>
      </c>
      <c r="BF682" s="103">
        <f>IF(U682="snížená",N682,0)</f>
        <v>0</v>
      </c>
      <c r="BG682" s="103">
        <f>IF(U682="zákl. přenesená",N682,0)</f>
        <v>0</v>
      </c>
      <c r="BH682" s="103">
        <f>IF(U682="sníž. přenesená",N682,0)</f>
        <v>0</v>
      </c>
      <c r="BI682" s="103">
        <f>IF(U682="nulová",N682,0)</f>
        <v>0</v>
      </c>
      <c r="BJ682" s="20" t="s">
        <v>24</v>
      </c>
      <c r="BK682" s="103">
        <f>ROUND(L682*K682,2)</f>
        <v>0</v>
      </c>
      <c r="BL682" s="20" t="s">
        <v>243</v>
      </c>
      <c r="BM682" s="20" t="s">
        <v>1245</v>
      </c>
    </row>
    <row r="683" spans="2:51" s="10" customFormat="1" ht="22.5" customHeight="1">
      <c r="B683" s="165"/>
      <c r="C683" s="166"/>
      <c r="D683" s="166"/>
      <c r="E683" s="167" t="s">
        <v>5</v>
      </c>
      <c r="F683" s="280" t="s">
        <v>24</v>
      </c>
      <c r="G683" s="281"/>
      <c r="H683" s="281"/>
      <c r="I683" s="281"/>
      <c r="J683" s="166"/>
      <c r="K683" s="168">
        <v>1</v>
      </c>
      <c r="L683" s="166"/>
      <c r="M683" s="166"/>
      <c r="N683" s="166"/>
      <c r="O683" s="166"/>
      <c r="P683" s="166"/>
      <c r="Q683" s="166"/>
      <c r="R683" s="169"/>
      <c r="T683" s="170"/>
      <c r="U683" s="166"/>
      <c r="V683" s="166"/>
      <c r="W683" s="166"/>
      <c r="X683" s="166"/>
      <c r="Y683" s="166"/>
      <c r="Z683" s="166"/>
      <c r="AA683" s="171"/>
      <c r="AT683" s="172" t="s">
        <v>169</v>
      </c>
      <c r="AU683" s="172" t="s">
        <v>102</v>
      </c>
      <c r="AV683" s="10" t="s">
        <v>102</v>
      </c>
      <c r="AW683" s="10" t="s">
        <v>39</v>
      </c>
      <c r="AX683" s="10" t="s">
        <v>24</v>
      </c>
      <c r="AY683" s="172" t="s">
        <v>161</v>
      </c>
    </row>
    <row r="684" spans="2:65" s="1" customFormat="1" ht="31.5" customHeight="1">
      <c r="B684" s="129"/>
      <c r="C684" s="158" t="s">
        <v>1246</v>
      </c>
      <c r="D684" s="158" t="s">
        <v>162</v>
      </c>
      <c r="E684" s="159" t="s">
        <v>1247</v>
      </c>
      <c r="F684" s="277" t="s">
        <v>1248</v>
      </c>
      <c r="G684" s="277"/>
      <c r="H684" s="277"/>
      <c r="I684" s="277"/>
      <c r="J684" s="160" t="s">
        <v>233</v>
      </c>
      <c r="K684" s="161">
        <v>105</v>
      </c>
      <c r="L684" s="278">
        <v>0</v>
      </c>
      <c r="M684" s="278"/>
      <c r="N684" s="279">
        <f>ROUND(L684*K684,2)</f>
        <v>0</v>
      </c>
      <c r="O684" s="279"/>
      <c r="P684" s="279"/>
      <c r="Q684" s="279"/>
      <c r="R684" s="132"/>
      <c r="T684" s="162" t="s">
        <v>5</v>
      </c>
      <c r="U684" s="46" t="s">
        <v>47</v>
      </c>
      <c r="V684" s="38"/>
      <c r="W684" s="163">
        <f>V684*K684</f>
        <v>0</v>
      </c>
      <c r="X684" s="163">
        <v>0.00015</v>
      </c>
      <c r="Y684" s="163">
        <f>X684*K684</f>
        <v>0.01575</v>
      </c>
      <c r="Z684" s="163">
        <v>0</v>
      </c>
      <c r="AA684" s="164">
        <f>Z684*K684</f>
        <v>0</v>
      </c>
      <c r="AR684" s="20" t="s">
        <v>243</v>
      </c>
      <c r="AT684" s="20" t="s">
        <v>162</v>
      </c>
      <c r="AU684" s="20" t="s">
        <v>102</v>
      </c>
      <c r="AY684" s="20" t="s">
        <v>161</v>
      </c>
      <c r="BE684" s="103">
        <f>IF(U684="základní",N684,0)</f>
        <v>0</v>
      </c>
      <c r="BF684" s="103">
        <f>IF(U684="snížená",N684,0)</f>
        <v>0</v>
      </c>
      <c r="BG684" s="103">
        <f>IF(U684="zákl. přenesená",N684,0)</f>
        <v>0</v>
      </c>
      <c r="BH684" s="103">
        <f>IF(U684="sníž. přenesená",N684,0)</f>
        <v>0</v>
      </c>
      <c r="BI684" s="103">
        <f>IF(U684="nulová",N684,0)</f>
        <v>0</v>
      </c>
      <c r="BJ684" s="20" t="s">
        <v>24</v>
      </c>
      <c r="BK684" s="103">
        <f>ROUND(L684*K684,2)</f>
        <v>0</v>
      </c>
      <c r="BL684" s="20" t="s">
        <v>243</v>
      </c>
      <c r="BM684" s="20" t="s">
        <v>1249</v>
      </c>
    </row>
    <row r="685" spans="2:51" s="10" customFormat="1" ht="22.5" customHeight="1">
      <c r="B685" s="165"/>
      <c r="C685" s="166"/>
      <c r="D685" s="166"/>
      <c r="E685" s="167" t="s">
        <v>5</v>
      </c>
      <c r="F685" s="280" t="s">
        <v>703</v>
      </c>
      <c r="G685" s="281"/>
      <c r="H685" s="281"/>
      <c r="I685" s="281"/>
      <c r="J685" s="166"/>
      <c r="K685" s="168">
        <v>105</v>
      </c>
      <c r="L685" s="166"/>
      <c r="M685" s="166"/>
      <c r="N685" s="166"/>
      <c r="O685" s="166"/>
      <c r="P685" s="166"/>
      <c r="Q685" s="166"/>
      <c r="R685" s="169"/>
      <c r="T685" s="170"/>
      <c r="U685" s="166"/>
      <c r="V685" s="166"/>
      <c r="W685" s="166"/>
      <c r="X685" s="166"/>
      <c r="Y685" s="166"/>
      <c r="Z685" s="166"/>
      <c r="AA685" s="171"/>
      <c r="AT685" s="172" t="s">
        <v>169</v>
      </c>
      <c r="AU685" s="172" t="s">
        <v>102</v>
      </c>
      <c r="AV685" s="10" t="s">
        <v>102</v>
      </c>
      <c r="AW685" s="10" t="s">
        <v>39</v>
      </c>
      <c r="AX685" s="10" t="s">
        <v>24</v>
      </c>
      <c r="AY685" s="172" t="s">
        <v>161</v>
      </c>
    </row>
    <row r="686" spans="2:65" s="1" customFormat="1" ht="44.25" customHeight="1">
      <c r="B686" s="129"/>
      <c r="C686" s="158" t="s">
        <v>1250</v>
      </c>
      <c r="D686" s="158" t="s">
        <v>162</v>
      </c>
      <c r="E686" s="159" t="s">
        <v>1251</v>
      </c>
      <c r="F686" s="277" t="s">
        <v>1252</v>
      </c>
      <c r="G686" s="277"/>
      <c r="H686" s="277"/>
      <c r="I686" s="277"/>
      <c r="J686" s="160" t="s">
        <v>178</v>
      </c>
      <c r="K686" s="161">
        <v>1</v>
      </c>
      <c r="L686" s="278">
        <v>0</v>
      </c>
      <c r="M686" s="278"/>
      <c r="N686" s="279">
        <f>ROUND(L686*K686,2)</f>
        <v>0</v>
      </c>
      <c r="O686" s="279"/>
      <c r="P686" s="279"/>
      <c r="Q686" s="279"/>
      <c r="R686" s="132"/>
      <c r="T686" s="162" t="s">
        <v>5</v>
      </c>
      <c r="U686" s="46" t="s">
        <v>47</v>
      </c>
      <c r="V686" s="38"/>
      <c r="W686" s="163">
        <f>V686*K686</f>
        <v>0</v>
      </c>
      <c r="X686" s="163">
        <v>0.00015</v>
      </c>
      <c r="Y686" s="163">
        <f>X686*K686</f>
        <v>0.00015</v>
      </c>
      <c r="Z686" s="163">
        <v>0</v>
      </c>
      <c r="AA686" s="164">
        <f>Z686*K686</f>
        <v>0</v>
      </c>
      <c r="AR686" s="20" t="s">
        <v>243</v>
      </c>
      <c r="AT686" s="20" t="s">
        <v>162</v>
      </c>
      <c r="AU686" s="20" t="s">
        <v>102</v>
      </c>
      <c r="AY686" s="20" t="s">
        <v>161</v>
      </c>
      <c r="BE686" s="103">
        <f>IF(U686="základní",N686,0)</f>
        <v>0</v>
      </c>
      <c r="BF686" s="103">
        <f>IF(U686="snížená",N686,0)</f>
        <v>0</v>
      </c>
      <c r="BG686" s="103">
        <f>IF(U686="zákl. přenesená",N686,0)</f>
        <v>0</v>
      </c>
      <c r="BH686" s="103">
        <f>IF(U686="sníž. přenesená",N686,0)</f>
        <v>0</v>
      </c>
      <c r="BI686" s="103">
        <f>IF(U686="nulová",N686,0)</f>
        <v>0</v>
      </c>
      <c r="BJ686" s="20" t="s">
        <v>24</v>
      </c>
      <c r="BK686" s="103">
        <f>ROUND(L686*K686,2)</f>
        <v>0</v>
      </c>
      <c r="BL686" s="20" t="s">
        <v>243</v>
      </c>
      <c r="BM686" s="20" t="s">
        <v>1253</v>
      </c>
    </row>
    <row r="687" spans="2:51" s="10" customFormat="1" ht="22.5" customHeight="1">
      <c r="B687" s="165"/>
      <c r="C687" s="166"/>
      <c r="D687" s="166"/>
      <c r="E687" s="167" t="s">
        <v>5</v>
      </c>
      <c r="F687" s="280" t="s">
        <v>24</v>
      </c>
      <c r="G687" s="281"/>
      <c r="H687" s="281"/>
      <c r="I687" s="281"/>
      <c r="J687" s="166"/>
      <c r="K687" s="168">
        <v>1</v>
      </c>
      <c r="L687" s="166"/>
      <c r="M687" s="166"/>
      <c r="N687" s="166"/>
      <c r="O687" s="166"/>
      <c r="P687" s="166"/>
      <c r="Q687" s="166"/>
      <c r="R687" s="169"/>
      <c r="T687" s="170"/>
      <c r="U687" s="166"/>
      <c r="V687" s="166"/>
      <c r="W687" s="166"/>
      <c r="X687" s="166"/>
      <c r="Y687" s="166"/>
      <c r="Z687" s="166"/>
      <c r="AA687" s="171"/>
      <c r="AT687" s="172" t="s">
        <v>169</v>
      </c>
      <c r="AU687" s="172" t="s">
        <v>102</v>
      </c>
      <c r="AV687" s="10" t="s">
        <v>102</v>
      </c>
      <c r="AW687" s="10" t="s">
        <v>39</v>
      </c>
      <c r="AX687" s="10" t="s">
        <v>24</v>
      </c>
      <c r="AY687" s="172" t="s">
        <v>161</v>
      </c>
    </row>
    <row r="688" spans="2:65" s="1" customFormat="1" ht="44.25" customHeight="1">
      <c r="B688" s="129"/>
      <c r="C688" s="158" t="s">
        <v>1254</v>
      </c>
      <c r="D688" s="158" t="s">
        <v>162</v>
      </c>
      <c r="E688" s="159" t="s">
        <v>1255</v>
      </c>
      <c r="F688" s="277" t="s">
        <v>1256</v>
      </c>
      <c r="G688" s="277"/>
      <c r="H688" s="277"/>
      <c r="I688" s="277"/>
      <c r="J688" s="160" t="s">
        <v>233</v>
      </c>
      <c r="K688" s="161">
        <v>3.6</v>
      </c>
      <c r="L688" s="278">
        <v>0</v>
      </c>
      <c r="M688" s="278"/>
      <c r="N688" s="279">
        <f>ROUND(L688*K688,2)</f>
        <v>0</v>
      </c>
      <c r="O688" s="279"/>
      <c r="P688" s="279"/>
      <c r="Q688" s="279"/>
      <c r="R688" s="132"/>
      <c r="T688" s="162" t="s">
        <v>5</v>
      </c>
      <c r="U688" s="46" t="s">
        <v>47</v>
      </c>
      <c r="V688" s="38"/>
      <c r="W688" s="163">
        <f>V688*K688</f>
        <v>0</v>
      </c>
      <c r="X688" s="163">
        <v>0.00015</v>
      </c>
      <c r="Y688" s="163">
        <f>X688*K688</f>
        <v>0.00054</v>
      </c>
      <c r="Z688" s="163">
        <v>0</v>
      </c>
      <c r="AA688" s="164">
        <f>Z688*K688</f>
        <v>0</v>
      </c>
      <c r="AR688" s="20" t="s">
        <v>243</v>
      </c>
      <c r="AT688" s="20" t="s">
        <v>162</v>
      </c>
      <c r="AU688" s="20" t="s">
        <v>102</v>
      </c>
      <c r="AY688" s="20" t="s">
        <v>161</v>
      </c>
      <c r="BE688" s="103">
        <f>IF(U688="základní",N688,0)</f>
        <v>0</v>
      </c>
      <c r="BF688" s="103">
        <f>IF(U688="snížená",N688,0)</f>
        <v>0</v>
      </c>
      <c r="BG688" s="103">
        <f>IF(U688="zákl. přenesená",N688,0)</f>
        <v>0</v>
      </c>
      <c r="BH688" s="103">
        <f>IF(U688="sníž. přenesená",N688,0)</f>
        <v>0</v>
      </c>
      <c r="BI688" s="103">
        <f>IF(U688="nulová",N688,0)</f>
        <v>0</v>
      </c>
      <c r="BJ688" s="20" t="s">
        <v>24</v>
      </c>
      <c r="BK688" s="103">
        <f>ROUND(L688*K688,2)</f>
        <v>0</v>
      </c>
      <c r="BL688" s="20" t="s">
        <v>243</v>
      </c>
      <c r="BM688" s="20" t="s">
        <v>1257</v>
      </c>
    </row>
    <row r="689" spans="2:51" s="10" customFormat="1" ht="22.5" customHeight="1">
      <c r="B689" s="165"/>
      <c r="C689" s="166"/>
      <c r="D689" s="166"/>
      <c r="E689" s="167" t="s">
        <v>5</v>
      </c>
      <c r="F689" s="280" t="s">
        <v>1258</v>
      </c>
      <c r="G689" s="281"/>
      <c r="H689" s="281"/>
      <c r="I689" s="281"/>
      <c r="J689" s="166"/>
      <c r="K689" s="168">
        <v>3.6</v>
      </c>
      <c r="L689" s="166"/>
      <c r="M689" s="166"/>
      <c r="N689" s="166"/>
      <c r="O689" s="166"/>
      <c r="P689" s="166"/>
      <c r="Q689" s="166"/>
      <c r="R689" s="169"/>
      <c r="T689" s="170"/>
      <c r="U689" s="166"/>
      <c r="V689" s="166"/>
      <c r="W689" s="166"/>
      <c r="X689" s="166"/>
      <c r="Y689" s="166"/>
      <c r="Z689" s="166"/>
      <c r="AA689" s="171"/>
      <c r="AT689" s="172" t="s">
        <v>169</v>
      </c>
      <c r="AU689" s="172" t="s">
        <v>102</v>
      </c>
      <c r="AV689" s="10" t="s">
        <v>102</v>
      </c>
      <c r="AW689" s="10" t="s">
        <v>39</v>
      </c>
      <c r="AX689" s="10" t="s">
        <v>24</v>
      </c>
      <c r="AY689" s="172" t="s">
        <v>161</v>
      </c>
    </row>
    <row r="690" spans="2:65" s="1" customFormat="1" ht="57" customHeight="1">
      <c r="B690" s="129"/>
      <c r="C690" s="158" t="s">
        <v>1259</v>
      </c>
      <c r="D690" s="158" t="s">
        <v>162</v>
      </c>
      <c r="E690" s="159" t="s">
        <v>1260</v>
      </c>
      <c r="F690" s="277" t="s">
        <v>1261</v>
      </c>
      <c r="G690" s="277"/>
      <c r="H690" s="277"/>
      <c r="I690" s="277"/>
      <c r="J690" s="160" t="s">
        <v>178</v>
      </c>
      <c r="K690" s="161">
        <v>1</v>
      </c>
      <c r="L690" s="278">
        <v>0</v>
      </c>
      <c r="M690" s="278"/>
      <c r="N690" s="279">
        <f>ROUND(L690*K690,2)</f>
        <v>0</v>
      </c>
      <c r="O690" s="279"/>
      <c r="P690" s="279"/>
      <c r="Q690" s="279"/>
      <c r="R690" s="132"/>
      <c r="T690" s="162" t="s">
        <v>5</v>
      </c>
      <c r="U690" s="46" t="s">
        <v>47</v>
      </c>
      <c r="V690" s="38"/>
      <c r="W690" s="163">
        <f>V690*K690</f>
        <v>0</v>
      </c>
      <c r="X690" s="163">
        <v>0.00015</v>
      </c>
      <c r="Y690" s="163">
        <f>X690*K690</f>
        <v>0.00015</v>
      </c>
      <c r="Z690" s="163">
        <v>0</v>
      </c>
      <c r="AA690" s="164">
        <f>Z690*K690</f>
        <v>0</v>
      </c>
      <c r="AR690" s="20" t="s">
        <v>243</v>
      </c>
      <c r="AT690" s="20" t="s">
        <v>162</v>
      </c>
      <c r="AU690" s="20" t="s">
        <v>102</v>
      </c>
      <c r="AY690" s="20" t="s">
        <v>161</v>
      </c>
      <c r="BE690" s="103">
        <f>IF(U690="základní",N690,0)</f>
        <v>0</v>
      </c>
      <c r="BF690" s="103">
        <f>IF(U690="snížená",N690,0)</f>
        <v>0</v>
      </c>
      <c r="BG690" s="103">
        <f>IF(U690="zákl. přenesená",N690,0)</f>
        <v>0</v>
      </c>
      <c r="BH690" s="103">
        <f>IF(U690="sníž. přenesená",N690,0)</f>
        <v>0</v>
      </c>
      <c r="BI690" s="103">
        <f>IF(U690="nulová",N690,0)</f>
        <v>0</v>
      </c>
      <c r="BJ690" s="20" t="s">
        <v>24</v>
      </c>
      <c r="BK690" s="103">
        <f>ROUND(L690*K690,2)</f>
        <v>0</v>
      </c>
      <c r="BL690" s="20" t="s">
        <v>243</v>
      </c>
      <c r="BM690" s="20" t="s">
        <v>1262</v>
      </c>
    </row>
    <row r="691" spans="2:51" s="10" customFormat="1" ht="22.5" customHeight="1">
      <c r="B691" s="165"/>
      <c r="C691" s="166"/>
      <c r="D691" s="166"/>
      <c r="E691" s="167" t="s">
        <v>5</v>
      </c>
      <c r="F691" s="280" t="s">
        <v>24</v>
      </c>
      <c r="G691" s="281"/>
      <c r="H691" s="281"/>
      <c r="I691" s="281"/>
      <c r="J691" s="166"/>
      <c r="K691" s="168">
        <v>1</v>
      </c>
      <c r="L691" s="166"/>
      <c r="M691" s="166"/>
      <c r="N691" s="166"/>
      <c r="O691" s="166"/>
      <c r="P691" s="166"/>
      <c r="Q691" s="166"/>
      <c r="R691" s="169"/>
      <c r="T691" s="170"/>
      <c r="U691" s="166"/>
      <c r="V691" s="166"/>
      <c r="W691" s="166"/>
      <c r="X691" s="166"/>
      <c r="Y691" s="166"/>
      <c r="Z691" s="166"/>
      <c r="AA691" s="171"/>
      <c r="AT691" s="172" t="s">
        <v>169</v>
      </c>
      <c r="AU691" s="172" t="s">
        <v>102</v>
      </c>
      <c r="AV691" s="10" t="s">
        <v>102</v>
      </c>
      <c r="AW691" s="10" t="s">
        <v>39</v>
      </c>
      <c r="AX691" s="10" t="s">
        <v>24</v>
      </c>
      <c r="AY691" s="172" t="s">
        <v>161</v>
      </c>
    </row>
    <row r="692" spans="2:65" s="1" customFormat="1" ht="69.75" customHeight="1">
      <c r="B692" s="129"/>
      <c r="C692" s="158" t="s">
        <v>1263</v>
      </c>
      <c r="D692" s="158" t="s">
        <v>162</v>
      </c>
      <c r="E692" s="159" t="s">
        <v>1264</v>
      </c>
      <c r="F692" s="277" t="s">
        <v>1265</v>
      </c>
      <c r="G692" s="277"/>
      <c r="H692" s="277"/>
      <c r="I692" s="277"/>
      <c r="J692" s="160" t="s">
        <v>178</v>
      </c>
      <c r="K692" s="161">
        <v>1</v>
      </c>
      <c r="L692" s="278">
        <v>0</v>
      </c>
      <c r="M692" s="278"/>
      <c r="N692" s="279">
        <f>ROUND(L692*K692,2)</f>
        <v>0</v>
      </c>
      <c r="O692" s="279"/>
      <c r="P692" s="279"/>
      <c r="Q692" s="279"/>
      <c r="R692" s="132"/>
      <c r="T692" s="162" t="s">
        <v>5</v>
      </c>
      <c r="U692" s="46" t="s">
        <v>47</v>
      </c>
      <c r="V692" s="38"/>
      <c r="W692" s="163">
        <f>V692*K692</f>
        <v>0</v>
      </c>
      <c r="X692" s="163">
        <v>0.00015</v>
      </c>
      <c r="Y692" s="163">
        <f>X692*K692</f>
        <v>0.00015</v>
      </c>
      <c r="Z692" s="163">
        <v>0</v>
      </c>
      <c r="AA692" s="164">
        <f>Z692*K692</f>
        <v>0</v>
      </c>
      <c r="AR692" s="20" t="s">
        <v>243</v>
      </c>
      <c r="AT692" s="20" t="s">
        <v>162</v>
      </c>
      <c r="AU692" s="20" t="s">
        <v>102</v>
      </c>
      <c r="AY692" s="20" t="s">
        <v>161</v>
      </c>
      <c r="BE692" s="103">
        <f>IF(U692="základní",N692,0)</f>
        <v>0</v>
      </c>
      <c r="BF692" s="103">
        <f>IF(U692="snížená",N692,0)</f>
        <v>0</v>
      </c>
      <c r="BG692" s="103">
        <f>IF(U692="zákl. přenesená",N692,0)</f>
        <v>0</v>
      </c>
      <c r="BH692" s="103">
        <f>IF(U692="sníž. přenesená",N692,0)</f>
        <v>0</v>
      </c>
      <c r="BI692" s="103">
        <f>IF(U692="nulová",N692,0)</f>
        <v>0</v>
      </c>
      <c r="BJ692" s="20" t="s">
        <v>24</v>
      </c>
      <c r="BK692" s="103">
        <f>ROUND(L692*K692,2)</f>
        <v>0</v>
      </c>
      <c r="BL692" s="20" t="s">
        <v>243</v>
      </c>
      <c r="BM692" s="20" t="s">
        <v>1266</v>
      </c>
    </row>
    <row r="693" spans="2:51" s="10" customFormat="1" ht="22.5" customHeight="1">
      <c r="B693" s="165"/>
      <c r="C693" s="166"/>
      <c r="D693" s="166"/>
      <c r="E693" s="167" t="s">
        <v>5</v>
      </c>
      <c r="F693" s="280" t="s">
        <v>24</v>
      </c>
      <c r="G693" s="281"/>
      <c r="H693" s="281"/>
      <c r="I693" s="281"/>
      <c r="J693" s="166"/>
      <c r="K693" s="168">
        <v>1</v>
      </c>
      <c r="L693" s="166"/>
      <c r="M693" s="166"/>
      <c r="N693" s="166"/>
      <c r="O693" s="166"/>
      <c r="P693" s="166"/>
      <c r="Q693" s="166"/>
      <c r="R693" s="169"/>
      <c r="T693" s="170"/>
      <c r="U693" s="166"/>
      <c r="V693" s="166"/>
      <c r="W693" s="166"/>
      <c r="X693" s="166"/>
      <c r="Y693" s="166"/>
      <c r="Z693" s="166"/>
      <c r="AA693" s="171"/>
      <c r="AT693" s="172" t="s">
        <v>169</v>
      </c>
      <c r="AU693" s="172" t="s">
        <v>102</v>
      </c>
      <c r="AV693" s="10" t="s">
        <v>102</v>
      </c>
      <c r="AW693" s="10" t="s">
        <v>39</v>
      </c>
      <c r="AX693" s="10" t="s">
        <v>24</v>
      </c>
      <c r="AY693" s="172" t="s">
        <v>161</v>
      </c>
    </row>
    <row r="694" spans="2:65" s="1" customFormat="1" ht="44.25" customHeight="1">
      <c r="B694" s="129"/>
      <c r="C694" s="158" t="s">
        <v>1267</v>
      </c>
      <c r="D694" s="158" t="s">
        <v>162</v>
      </c>
      <c r="E694" s="159" t="s">
        <v>1268</v>
      </c>
      <c r="F694" s="277" t="s">
        <v>1269</v>
      </c>
      <c r="G694" s="277"/>
      <c r="H694" s="277"/>
      <c r="I694" s="277"/>
      <c r="J694" s="160" t="s">
        <v>178</v>
      </c>
      <c r="K694" s="161">
        <v>1</v>
      </c>
      <c r="L694" s="278">
        <v>0</v>
      </c>
      <c r="M694" s="278"/>
      <c r="N694" s="279">
        <f>ROUND(L694*K694,2)</f>
        <v>0</v>
      </c>
      <c r="O694" s="279"/>
      <c r="P694" s="279"/>
      <c r="Q694" s="279"/>
      <c r="R694" s="132"/>
      <c r="T694" s="162" t="s">
        <v>5</v>
      </c>
      <c r="U694" s="46" t="s">
        <v>47</v>
      </c>
      <c r="V694" s="38"/>
      <c r="W694" s="163">
        <f>V694*K694</f>
        <v>0</v>
      </c>
      <c r="X694" s="163">
        <v>0.00015</v>
      </c>
      <c r="Y694" s="163">
        <f>X694*K694</f>
        <v>0.00015</v>
      </c>
      <c r="Z694" s="163">
        <v>0</v>
      </c>
      <c r="AA694" s="164">
        <f>Z694*K694</f>
        <v>0</v>
      </c>
      <c r="AR694" s="20" t="s">
        <v>243</v>
      </c>
      <c r="AT694" s="20" t="s">
        <v>162</v>
      </c>
      <c r="AU694" s="20" t="s">
        <v>102</v>
      </c>
      <c r="AY694" s="20" t="s">
        <v>161</v>
      </c>
      <c r="BE694" s="103">
        <f>IF(U694="základní",N694,0)</f>
        <v>0</v>
      </c>
      <c r="BF694" s="103">
        <f>IF(U694="snížená",N694,0)</f>
        <v>0</v>
      </c>
      <c r="BG694" s="103">
        <f>IF(U694="zákl. přenesená",N694,0)</f>
        <v>0</v>
      </c>
      <c r="BH694" s="103">
        <f>IF(U694="sníž. přenesená",N694,0)</f>
        <v>0</v>
      </c>
      <c r="BI694" s="103">
        <f>IF(U694="nulová",N694,0)</f>
        <v>0</v>
      </c>
      <c r="BJ694" s="20" t="s">
        <v>24</v>
      </c>
      <c r="BK694" s="103">
        <f>ROUND(L694*K694,2)</f>
        <v>0</v>
      </c>
      <c r="BL694" s="20" t="s">
        <v>243</v>
      </c>
      <c r="BM694" s="20" t="s">
        <v>1270</v>
      </c>
    </row>
    <row r="695" spans="2:51" s="10" customFormat="1" ht="22.5" customHeight="1">
      <c r="B695" s="165"/>
      <c r="C695" s="166"/>
      <c r="D695" s="166"/>
      <c r="E695" s="167" t="s">
        <v>5</v>
      </c>
      <c r="F695" s="280" t="s">
        <v>24</v>
      </c>
      <c r="G695" s="281"/>
      <c r="H695" s="281"/>
      <c r="I695" s="281"/>
      <c r="J695" s="166"/>
      <c r="K695" s="168">
        <v>1</v>
      </c>
      <c r="L695" s="166"/>
      <c r="M695" s="166"/>
      <c r="N695" s="166"/>
      <c r="O695" s="166"/>
      <c r="P695" s="166"/>
      <c r="Q695" s="166"/>
      <c r="R695" s="169"/>
      <c r="T695" s="170"/>
      <c r="U695" s="166"/>
      <c r="V695" s="166"/>
      <c r="W695" s="166"/>
      <c r="X695" s="166"/>
      <c r="Y695" s="166"/>
      <c r="Z695" s="166"/>
      <c r="AA695" s="171"/>
      <c r="AT695" s="172" t="s">
        <v>169</v>
      </c>
      <c r="AU695" s="172" t="s">
        <v>102</v>
      </c>
      <c r="AV695" s="10" t="s">
        <v>102</v>
      </c>
      <c r="AW695" s="10" t="s">
        <v>39</v>
      </c>
      <c r="AX695" s="10" t="s">
        <v>24</v>
      </c>
      <c r="AY695" s="172" t="s">
        <v>161</v>
      </c>
    </row>
    <row r="696" spans="2:65" s="1" customFormat="1" ht="31.5" customHeight="1">
      <c r="B696" s="129"/>
      <c r="C696" s="158" t="s">
        <v>1271</v>
      </c>
      <c r="D696" s="158" t="s">
        <v>162</v>
      </c>
      <c r="E696" s="159" t="s">
        <v>1272</v>
      </c>
      <c r="F696" s="277" t="s">
        <v>1273</v>
      </c>
      <c r="G696" s="277"/>
      <c r="H696" s="277"/>
      <c r="I696" s="277"/>
      <c r="J696" s="160" t="s">
        <v>373</v>
      </c>
      <c r="K696" s="161">
        <v>1</v>
      </c>
      <c r="L696" s="278">
        <v>0</v>
      </c>
      <c r="M696" s="278"/>
      <c r="N696" s="279">
        <f>ROUND(L696*K696,2)</f>
        <v>0</v>
      </c>
      <c r="O696" s="279"/>
      <c r="P696" s="279"/>
      <c r="Q696" s="279"/>
      <c r="R696" s="132"/>
      <c r="T696" s="162" t="s">
        <v>5</v>
      </c>
      <c r="U696" s="46" t="s">
        <v>47</v>
      </c>
      <c r="V696" s="38"/>
      <c r="W696" s="163">
        <f>V696*K696</f>
        <v>0</v>
      </c>
      <c r="X696" s="163">
        <v>0.00015</v>
      </c>
      <c r="Y696" s="163">
        <f>X696*K696</f>
        <v>0.00015</v>
      </c>
      <c r="Z696" s="163">
        <v>0</v>
      </c>
      <c r="AA696" s="164">
        <f>Z696*K696</f>
        <v>0</v>
      </c>
      <c r="AR696" s="20" t="s">
        <v>243</v>
      </c>
      <c r="AT696" s="20" t="s">
        <v>162</v>
      </c>
      <c r="AU696" s="20" t="s">
        <v>102</v>
      </c>
      <c r="AY696" s="20" t="s">
        <v>161</v>
      </c>
      <c r="BE696" s="103">
        <f>IF(U696="základní",N696,0)</f>
        <v>0</v>
      </c>
      <c r="BF696" s="103">
        <f>IF(U696="snížená",N696,0)</f>
        <v>0</v>
      </c>
      <c r="BG696" s="103">
        <f>IF(U696="zákl. přenesená",N696,0)</f>
        <v>0</v>
      </c>
      <c r="BH696" s="103">
        <f>IF(U696="sníž. přenesená",N696,0)</f>
        <v>0</v>
      </c>
      <c r="BI696" s="103">
        <f>IF(U696="nulová",N696,0)</f>
        <v>0</v>
      </c>
      <c r="BJ696" s="20" t="s">
        <v>24</v>
      </c>
      <c r="BK696" s="103">
        <f>ROUND(L696*K696,2)</f>
        <v>0</v>
      </c>
      <c r="BL696" s="20" t="s">
        <v>243</v>
      </c>
      <c r="BM696" s="20" t="s">
        <v>1274</v>
      </c>
    </row>
    <row r="697" spans="2:51" s="10" customFormat="1" ht="22.5" customHeight="1">
      <c r="B697" s="165"/>
      <c r="C697" s="166"/>
      <c r="D697" s="166"/>
      <c r="E697" s="167" t="s">
        <v>5</v>
      </c>
      <c r="F697" s="280" t="s">
        <v>24</v>
      </c>
      <c r="G697" s="281"/>
      <c r="H697" s="281"/>
      <c r="I697" s="281"/>
      <c r="J697" s="166"/>
      <c r="K697" s="168">
        <v>1</v>
      </c>
      <c r="L697" s="166"/>
      <c r="M697" s="166"/>
      <c r="N697" s="166"/>
      <c r="O697" s="166"/>
      <c r="P697" s="166"/>
      <c r="Q697" s="166"/>
      <c r="R697" s="169"/>
      <c r="T697" s="170"/>
      <c r="U697" s="166"/>
      <c r="V697" s="166"/>
      <c r="W697" s="166"/>
      <c r="X697" s="166"/>
      <c r="Y697" s="166"/>
      <c r="Z697" s="166"/>
      <c r="AA697" s="171"/>
      <c r="AT697" s="172" t="s">
        <v>169</v>
      </c>
      <c r="AU697" s="172" t="s">
        <v>102</v>
      </c>
      <c r="AV697" s="10" t="s">
        <v>102</v>
      </c>
      <c r="AW697" s="10" t="s">
        <v>39</v>
      </c>
      <c r="AX697" s="10" t="s">
        <v>24</v>
      </c>
      <c r="AY697" s="172" t="s">
        <v>161</v>
      </c>
    </row>
    <row r="698" spans="2:65" s="1" customFormat="1" ht="31.5" customHeight="1">
      <c r="B698" s="129"/>
      <c r="C698" s="158" t="s">
        <v>1275</v>
      </c>
      <c r="D698" s="158" t="s">
        <v>162</v>
      </c>
      <c r="E698" s="159" t="s">
        <v>1276</v>
      </c>
      <c r="F698" s="277" t="s">
        <v>1277</v>
      </c>
      <c r="G698" s="277"/>
      <c r="H698" s="277"/>
      <c r="I698" s="277"/>
      <c r="J698" s="160" t="s">
        <v>233</v>
      </c>
      <c r="K698" s="161">
        <v>278.95</v>
      </c>
      <c r="L698" s="278">
        <v>0</v>
      </c>
      <c r="M698" s="278"/>
      <c r="N698" s="279">
        <f>ROUND(L698*K698,2)</f>
        <v>0</v>
      </c>
      <c r="O698" s="279"/>
      <c r="P698" s="279"/>
      <c r="Q698" s="279"/>
      <c r="R698" s="132"/>
      <c r="T698" s="162" t="s">
        <v>5</v>
      </c>
      <c r="U698" s="46" t="s">
        <v>47</v>
      </c>
      <c r="V698" s="38"/>
      <c r="W698" s="163">
        <f>V698*K698</f>
        <v>0</v>
      </c>
      <c r="X698" s="163">
        <v>0.00015</v>
      </c>
      <c r="Y698" s="163">
        <f>X698*K698</f>
        <v>0.0418425</v>
      </c>
      <c r="Z698" s="163">
        <v>0</v>
      </c>
      <c r="AA698" s="164">
        <f>Z698*K698</f>
        <v>0</v>
      </c>
      <c r="AR698" s="20" t="s">
        <v>243</v>
      </c>
      <c r="AT698" s="20" t="s">
        <v>162</v>
      </c>
      <c r="AU698" s="20" t="s">
        <v>102</v>
      </c>
      <c r="AY698" s="20" t="s">
        <v>161</v>
      </c>
      <c r="BE698" s="103">
        <f>IF(U698="základní",N698,0)</f>
        <v>0</v>
      </c>
      <c r="BF698" s="103">
        <f>IF(U698="snížená",N698,0)</f>
        <v>0</v>
      </c>
      <c r="BG698" s="103">
        <f>IF(U698="zákl. přenesená",N698,0)</f>
        <v>0</v>
      </c>
      <c r="BH698" s="103">
        <f>IF(U698="sníž. přenesená",N698,0)</f>
        <v>0</v>
      </c>
      <c r="BI698" s="103">
        <f>IF(U698="nulová",N698,0)</f>
        <v>0</v>
      </c>
      <c r="BJ698" s="20" t="s">
        <v>24</v>
      </c>
      <c r="BK698" s="103">
        <f>ROUND(L698*K698,2)</f>
        <v>0</v>
      </c>
      <c r="BL698" s="20" t="s">
        <v>243</v>
      </c>
      <c r="BM698" s="20" t="s">
        <v>1278</v>
      </c>
    </row>
    <row r="699" spans="2:51" s="10" customFormat="1" ht="22.5" customHeight="1">
      <c r="B699" s="165"/>
      <c r="C699" s="166"/>
      <c r="D699" s="166"/>
      <c r="E699" s="167" t="s">
        <v>5</v>
      </c>
      <c r="F699" s="280" t="s">
        <v>1279</v>
      </c>
      <c r="G699" s="281"/>
      <c r="H699" s="281"/>
      <c r="I699" s="281"/>
      <c r="J699" s="166"/>
      <c r="K699" s="168">
        <v>122.791</v>
      </c>
      <c r="L699" s="166"/>
      <c r="M699" s="166"/>
      <c r="N699" s="166"/>
      <c r="O699" s="166"/>
      <c r="P699" s="166"/>
      <c r="Q699" s="166"/>
      <c r="R699" s="169"/>
      <c r="T699" s="170"/>
      <c r="U699" s="166"/>
      <c r="V699" s="166"/>
      <c r="W699" s="166"/>
      <c r="X699" s="166"/>
      <c r="Y699" s="166"/>
      <c r="Z699" s="166"/>
      <c r="AA699" s="171"/>
      <c r="AT699" s="172" t="s">
        <v>169</v>
      </c>
      <c r="AU699" s="172" t="s">
        <v>102</v>
      </c>
      <c r="AV699" s="10" t="s">
        <v>102</v>
      </c>
      <c r="AW699" s="10" t="s">
        <v>39</v>
      </c>
      <c r="AX699" s="10" t="s">
        <v>82</v>
      </c>
      <c r="AY699" s="172" t="s">
        <v>161</v>
      </c>
    </row>
    <row r="700" spans="2:51" s="10" customFormat="1" ht="22.5" customHeight="1">
      <c r="B700" s="165"/>
      <c r="C700" s="166"/>
      <c r="D700" s="166"/>
      <c r="E700" s="167" t="s">
        <v>5</v>
      </c>
      <c r="F700" s="282" t="s">
        <v>1280</v>
      </c>
      <c r="G700" s="283"/>
      <c r="H700" s="283"/>
      <c r="I700" s="283"/>
      <c r="J700" s="166"/>
      <c r="K700" s="168">
        <v>-26.55</v>
      </c>
      <c r="L700" s="166"/>
      <c r="M700" s="166"/>
      <c r="N700" s="166"/>
      <c r="O700" s="166"/>
      <c r="P700" s="166"/>
      <c r="Q700" s="166"/>
      <c r="R700" s="169"/>
      <c r="T700" s="170"/>
      <c r="U700" s="166"/>
      <c r="V700" s="166"/>
      <c r="W700" s="166"/>
      <c r="X700" s="166"/>
      <c r="Y700" s="166"/>
      <c r="Z700" s="166"/>
      <c r="AA700" s="171"/>
      <c r="AT700" s="172" t="s">
        <v>169</v>
      </c>
      <c r="AU700" s="172" t="s">
        <v>102</v>
      </c>
      <c r="AV700" s="10" t="s">
        <v>102</v>
      </c>
      <c r="AW700" s="10" t="s">
        <v>39</v>
      </c>
      <c r="AX700" s="10" t="s">
        <v>82</v>
      </c>
      <c r="AY700" s="172" t="s">
        <v>161</v>
      </c>
    </row>
    <row r="701" spans="2:51" s="12" customFormat="1" ht="22.5" customHeight="1">
      <c r="B701" s="185"/>
      <c r="C701" s="186"/>
      <c r="D701" s="186"/>
      <c r="E701" s="187" t="s">
        <v>5</v>
      </c>
      <c r="F701" s="289" t="s">
        <v>301</v>
      </c>
      <c r="G701" s="290"/>
      <c r="H701" s="290"/>
      <c r="I701" s="290"/>
      <c r="J701" s="186"/>
      <c r="K701" s="188">
        <v>96.241</v>
      </c>
      <c r="L701" s="186"/>
      <c r="M701" s="186"/>
      <c r="N701" s="186"/>
      <c r="O701" s="186"/>
      <c r="P701" s="186"/>
      <c r="Q701" s="186"/>
      <c r="R701" s="189"/>
      <c r="T701" s="190"/>
      <c r="U701" s="186"/>
      <c r="V701" s="186"/>
      <c r="W701" s="186"/>
      <c r="X701" s="186"/>
      <c r="Y701" s="186"/>
      <c r="Z701" s="186"/>
      <c r="AA701" s="191"/>
      <c r="AT701" s="192" t="s">
        <v>169</v>
      </c>
      <c r="AU701" s="192" t="s">
        <v>102</v>
      </c>
      <c r="AV701" s="12" t="s">
        <v>175</v>
      </c>
      <c r="AW701" s="12" t="s">
        <v>39</v>
      </c>
      <c r="AX701" s="12" t="s">
        <v>82</v>
      </c>
      <c r="AY701" s="192" t="s">
        <v>161</v>
      </c>
    </row>
    <row r="702" spans="2:51" s="10" customFormat="1" ht="31.5" customHeight="1">
      <c r="B702" s="165"/>
      <c r="C702" s="166"/>
      <c r="D702" s="166"/>
      <c r="E702" s="167" t="s">
        <v>5</v>
      </c>
      <c r="F702" s="282" t="s">
        <v>1281</v>
      </c>
      <c r="G702" s="283"/>
      <c r="H702" s="283"/>
      <c r="I702" s="283"/>
      <c r="J702" s="166"/>
      <c r="K702" s="168">
        <v>52.657</v>
      </c>
      <c r="L702" s="166"/>
      <c r="M702" s="166"/>
      <c r="N702" s="166"/>
      <c r="O702" s="166"/>
      <c r="P702" s="166"/>
      <c r="Q702" s="166"/>
      <c r="R702" s="169"/>
      <c r="T702" s="170"/>
      <c r="U702" s="166"/>
      <c r="V702" s="166"/>
      <c r="W702" s="166"/>
      <c r="X702" s="166"/>
      <c r="Y702" s="166"/>
      <c r="Z702" s="166"/>
      <c r="AA702" s="171"/>
      <c r="AT702" s="172" t="s">
        <v>169</v>
      </c>
      <c r="AU702" s="172" t="s">
        <v>102</v>
      </c>
      <c r="AV702" s="10" t="s">
        <v>102</v>
      </c>
      <c r="AW702" s="10" t="s">
        <v>39</v>
      </c>
      <c r="AX702" s="10" t="s">
        <v>82</v>
      </c>
      <c r="AY702" s="172" t="s">
        <v>161</v>
      </c>
    </row>
    <row r="703" spans="2:51" s="10" customFormat="1" ht="22.5" customHeight="1">
      <c r="B703" s="165"/>
      <c r="C703" s="166"/>
      <c r="D703" s="166"/>
      <c r="E703" s="167" t="s">
        <v>5</v>
      </c>
      <c r="F703" s="282" t="s">
        <v>1282</v>
      </c>
      <c r="G703" s="283"/>
      <c r="H703" s="283"/>
      <c r="I703" s="283"/>
      <c r="J703" s="166"/>
      <c r="K703" s="168">
        <v>-2.186</v>
      </c>
      <c r="L703" s="166"/>
      <c r="M703" s="166"/>
      <c r="N703" s="166"/>
      <c r="O703" s="166"/>
      <c r="P703" s="166"/>
      <c r="Q703" s="166"/>
      <c r="R703" s="169"/>
      <c r="T703" s="170"/>
      <c r="U703" s="166"/>
      <c r="V703" s="166"/>
      <c r="W703" s="166"/>
      <c r="X703" s="166"/>
      <c r="Y703" s="166"/>
      <c r="Z703" s="166"/>
      <c r="AA703" s="171"/>
      <c r="AT703" s="172" t="s">
        <v>169</v>
      </c>
      <c r="AU703" s="172" t="s">
        <v>102</v>
      </c>
      <c r="AV703" s="10" t="s">
        <v>102</v>
      </c>
      <c r="AW703" s="10" t="s">
        <v>39</v>
      </c>
      <c r="AX703" s="10" t="s">
        <v>82</v>
      </c>
      <c r="AY703" s="172" t="s">
        <v>161</v>
      </c>
    </row>
    <row r="704" spans="2:51" s="10" customFormat="1" ht="22.5" customHeight="1">
      <c r="B704" s="165"/>
      <c r="C704" s="166"/>
      <c r="D704" s="166"/>
      <c r="E704" s="167" t="s">
        <v>5</v>
      </c>
      <c r="F704" s="282" t="s">
        <v>1283</v>
      </c>
      <c r="G704" s="283"/>
      <c r="H704" s="283"/>
      <c r="I704" s="283"/>
      <c r="J704" s="166"/>
      <c r="K704" s="168">
        <v>5.413</v>
      </c>
      <c r="L704" s="166"/>
      <c r="M704" s="166"/>
      <c r="N704" s="166"/>
      <c r="O704" s="166"/>
      <c r="P704" s="166"/>
      <c r="Q704" s="166"/>
      <c r="R704" s="169"/>
      <c r="T704" s="170"/>
      <c r="U704" s="166"/>
      <c r="V704" s="166"/>
      <c r="W704" s="166"/>
      <c r="X704" s="166"/>
      <c r="Y704" s="166"/>
      <c r="Z704" s="166"/>
      <c r="AA704" s="171"/>
      <c r="AT704" s="172" t="s">
        <v>169</v>
      </c>
      <c r="AU704" s="172" t="s">
        <v>102</v>
      </c>
      <c r="AV704" s="10" t="s">
        <v>102</v>
      </c>
      <c r="AW704" s="10" t="s">
        <v>39</v>
      </c>
      <c r="AX704" s="10" t="s">
        <v>82</v>
      </c>
      <c r="AY704" s="172" t="s">
        <v>161</v>
      </c>
    </row>
    <row r="705" spans="2:51" s="12" customFormat="1" ht="22.5" customHeight="1">
      <c r="B705" s="185"/>
      <c r="C705" s="186"/>
      <c r="D705" s="186"/>
      <c r="E705" s="187" t="s">
        <v>5</v>
      </c>
      <c r="F705" s="289" t="s">
        <v>301</v>
      </c>
      <c r="G705" s="290"/>
      <c r="H705" s="290"/>
      <c r="I705" s="290"/>
      <c r="J705" s="186"/>
      <c r="K705" s="188">
        <v>55.884</v>
      </c>
      <c r="L705" s="186"/>
      <c r="M705" s="186"/>
      <c r="N705" s="186"/>
      <c r="O705" s="186"/>
      <c r="P705" s="186"/>
      <c r="Q705" s="186"/>
      <c r="R705" s="189"/>
      <c r="T705" s="190"/>
      <c r="U705" s="186"/>
      <c r="V705" s="186"/>
      <c r="W705" s="186"/>
      <c r="X705" s="186"/>
      <c r="Y705" s="186"/>
      <c r="Z705" s="186"/>
      <c r="AA705" s="191"/>
      <c r="AT705" s="192" t="s">
        <v>169</v>
      </c>
      <c r="AU705" s="192" t="s">
        <v>102</v>
      </c>
      <c r="AV705" s="12" t="s">
        <v>175</v>
      </c>
      <c r="AW705" s="12" t="s">
        <v>39</v>
      </c>
      <c r="AX705" s="12" t="s">
        <v>82</v>
      </c>
      <c r="AY705" s="192" t="s">
        <v>161</v>
      </c>
    </row>
    <row r="706" spans="2:51" s="10" customFormat="1" ht="31.5" customHeight="1">
      <c r="B706" s="165"/>
      <c r="C706" s="166"/>
      <c r="D706" s="166"/>
      <c r="E706" s="167" t="s">
        <v>5</v>
      </c>
      <c r="F706" s="282" t="s">
        <v>1284</v>
      </c>
      <c r="G706" s="283"/>
      <c r="H706" s="283"/>
      <c r="I706" s="283"/>
      <c r="J706" s="166"/>
      <c r="K706" s="168">
        <v>76.79</v>
      </c>
      <c r="L706" s="166"/>
      <c r="M706" s="166"/>
      <c r="N706" s="166"/>
      <c r="O706" s="166"/>
      <c r="P706" s="166"/>
      <c r="Q706" s="166"/>
      <c r="R706" s="169"/>
      <c r="T706" s="170"/>
      <c r="U706" s="166"/>
      <c r="V706" s="166"/>
      <c r="W706" s="166"/>
      <c r="X706" s="166"/>
      <c r="Y706" s="166"/>
      <c r="Z706" s="166"/>
      <c r="AA706" s="171"/>
      <c r="AT706" s="172" t="s">
        <v>169</v>
      </c>
      <c r="AU706" s="172" t="s">
        <v>102</v>
      </c>
      <c r="AV706" s="10" t="s">
        <v>102</v>
      </c>
      <c r="AW706" s="10" t="s">
        <v>39</v>
      </c>
      <c r="AX706" s="10" t="s">
        <v>82</v>
      </c>
      <c r="AY706" s="172" t="s">
        <v>161</v>
      </c>
    </row>
    <row r="707" spans="2:51" s="12" customFormat="1" ht="22.5" customHeight="1">
      <c r="B707" s="185"/>
      <c r="C707" s="186"/>
      <c r="D707" s="186"/>
      <c r="E707" s="187" t="s">
        <v>5</v>
      </c>
      <c r="F707" s="289" t="s">
        <v>301</v>
      </c>
      <c r="G707" s="290"/>
      <c r="H707" s="290"/>
      <c r="I707" s="290"/>
      <c r="J707" s="186"/>
      <c r="K707" s="188">
        <v>76.79</v>
      </c>
      <c r="L707" s="186"/>
      <c r="M707" s="186"/>
      <c r="N707" s="186"/>
      <c r="O707" s="186"/>
      <c r="P707" s="186"/>
      <c r="Q707" s="186"/>
      <c r="R707" s="189"/>
      <c r="T707" s="190"/>
      <c r="U707" s="186"/>
      <c r="V707" s="186"/>
      <c r="W707" s="186"/>
      <c r="X707" s="186"/>
      <c r="Y707" s="186"/>
      <c r="Z707" s="186"/>
      <c r="AA707" s="191"/>
      <c r="AT707" s="192" t="s">
        <v>169</v>
      </c>
      <c r="AU707" s="192" t="s">
        <v>102</v>
      </c>
      <c r="AV707" s="12" t="s">
        <v>175</v>
      </c>
      <c r="AW707" s="12" t="s">
        <v>39</v>
      </c>
      <c r="AX707" s="12" t="s">
        <v>82</v>
      </c>
      <c r="AY707" s="192" t="s">
        <v>161</v>
      </c>
    </row>
    <row r="708" spans="2:51" s="10" customFormat="1" ht="31.5" customHeight="1">
      <c r="B708" s="165"/>
      <c r="C708" s="166"/>
      <c r="D708" s="166"/>
      <c r="E708" s="167" t="s">
        <v>5</v>
      </c>
      <c r="F708" s="282" t="s">
        <v>1285</v>
      </c>
      <c r="G708" s="283"/>
      <c r="H708" s="283"/>
      <c r="I708" s="283"/>
      <c r="J708" s="166"/>
      <c r="K708" s="168">
        <v>50.035</v>
      </c>
      <c r="L708" s="166"/>
      <c r="M708" s="166"/>
      <c r="N708" s="166"/>
      <c r="O708" s="166"/>
      <c r="P708" s="166"/>
      <c r="Q708" s="166"/>
      <c r="R708" s="169"/>
      <c r="T708" s="170"/>
      <c r="U708" s="166"/>
      <c r="V708" s="166"/>
      <c r="W708" s="166"/>
      <c r="X708" s="166"/>
      <c r="Y708" s="166"/>
      <c r="Z708" s="166"/>
      <c r="AA708" s="171"/>
      <c r="AT708" s="172" t="s">
        <v>169</v>
      </c>
      <c r="AU708" s="172" t="s">
        <v>102</v>
      </c>
      <c r="AV708" s="10" t="s">
        <v>102</v>
      </c>
      <c r="AW708" s="10" t="s">
        <v>39</v>
      </c>
      <c r="AX708" s="10" t="s">
        <v>82</v>
      </c>
      <c r="AY708" s="172" t="s">
        <v>161</v>
      </c>
    </row>
    <row r="709" spans="2:51" s="12" customFormat="1" ht="22.5" customHeight="1">
      <c r="B709" s="185"/>
      <c r="C709" s="186"/>
      <c r="D709" s="186"/>
      <c r="E709" s="187" t="s">
        <v>5</v>
      </c>
      <c r="F709" s="289" t="s">
        <v>301</v>
      </c>
      <c r="G709" s="290"/>
      <c r="H709" s="290"/>
      <c r="I709" s="290"/>
      <c r="J709" s="186"/>
      <c r="K709" s="188">
        <v>50.035</v>
      </c>
      <c r="L709" s="186"/>
      <c r="M709" s="186"/>
      <c r="N709" s="186"/>
      <c r="O709" s="186"/>
      <c r="P709" s="186"/>
      <c r="Q709" s="186"/>
      <c r="R709" s="189"/>
      <c r="T709" s="190"/>
      <c r="U709" s="186"/>
      <c r="V709" s="186"/>
      <c r="W709" s="186"/>
      <c r="X709" s="186"/>
      <c r="Y709" s="186"/>
      <c r="Z709" s="186"/>
      <c r="AA709" s="191"/>
      <c r="AT709" s="192" t="s">
        <v>169</v>
      </c>
      <c r="AU709" s="192" t="s">
        <v>102</v>
      </c>
      <c r="AV709" s="12" t="s">
        <v>175</v>
      </c>
      <c r="AW709" s="12" t="s">
        <v>39</v>
      </c>
      <c r="AX709" s="12" t="s">
        <v>82</v>
      </c>
      <c r="AY709" s="192" t="s">
        <v>161</v>
      </c>
    </row>
    <row r="710" spans="2:51" s="11" customFormat="1" ht="22.5" customHeight="1">
      <c r="B710" s="173"/>
      <c r="C710" s="174"/>
      <c r="D710" s="174"/>
      <c r="E710" s="175" t="s">
        <v>5</v>
      </c>
      <c r="F710" s="284" t="s">
        <v>171</v>
      </c>
      <c r="G710" s="285"/>
      <c r="H710" s="285"/>
      <c r="I710" s="285"/>
      <c r="J710" s="174"/>
      <c r="K710" s="176">
        <v>278.95</v>
      </c>
      <c r="L710" s="174"/>
      <c r="M710" s="174"/>
      <c r="N710" s="174"/>
      <c r="O710" s="174"/>
      <c r="P710" s="174"/>
      <c r="Q710" s="174"/>
      <c r="R710" s="177"/>
      <c r="T710" s="178"/>
      <c r="U710" s="174"/>
      <c r="V710" s="174"/>
      <c r="W710" s="174"/>
      <c r="X710" s="174"/>
      <c r="Y710" s="174"/>
      <c r="Z710" s="174"/>
      <c r="AA710" s="179"/>
      <c r="AT710" s="180" t="s">
        <v>169</v>
      </c>
      <c r="AU710" s="180" t="s">
        <v>102</v>
      </c>
      <c r="AV710" s="11" t="s">
        <v>166</v>
      </c>
      <c r="AW710" s="11" t="s">
        <v>39</v>
      </c>
      <c r="AX710" s="11" t="s">
        <v>24</v>
      </c>
      <c r="AY710" s="180" t="s">
        <v>161</v>
      </c>
    </row>
    <row r="711" spans="2:65" s="1" customFormat="1" ht="31.5" customHeight="1">
      <c r="B711" s="129"/>
      <c r="C711" s="158" t="s">
        <v>1286</v>
      </c>
      <c r="D711" s="158" t="s">
        <v>162</v>
      </c>
      <c r="E711" s="159" t="s">
        <v>1287</v>
      </c>
      <c r="F711" s="277" t="s">
        <v>1288</v>
      </c>
      <c r="G711" s="277"/>
      <c r="H711" s="277"/>
      <c r="I711" s="277"/>
      <c r="J711" s="160" t="s">
        <v>233</v>
      </c>
      <c r="K711" s="161">
        <v>34.8</v>
      </c>
      <c r="L711" s="278">
        <v>0</v>
      </c>
      <c r="M711" s="278"/>
      <c r="N711" s="279">
        <f>ROUND(L711*K711,2)</f>
        <v>0</v>
      </c>
      <c r="O711" s="279"/>
      <c r="P711" s="279"/>
      <c r="Q711" s="279"/>
      <c r="R711" s="132"/>
      <c r="T711" s="162" t="s">
        <v>5</v>
      </c>
      <c r="U711" s="46" t="s">
        <v>47</v>
      </c>
      <c r="V711" s="38"/>
      <c r="W711" s="163">
        <f>V711*K711</f>
        <v>0</v>
      </c>
      <c r="X711" s="163">
        <v>1.5</v>
      </c>
      <c r="Y711" s="163">
        <f>X711*K711</f>
        <v>52.199999999999996</v>
      </c>
      <c r="Z711" s="163">
        <v>0</v>
      </c>
      <c r="AA711" s="164">
        <f>Z711*K711</f>
        <v>0</v>
      </c>
      <c r="AR711" s="20" t="s">
        <v>243</v>
      </c>
      <c r="AT711" s="20" t="s">
        <v>162</v>
      </c>
      <c r="AU711" s="20" t="s">
        <v>102</v>
      </c>
      <c r="AY711" s="20" t="s">
        <v>161</v>
      </c>
      <c r="BE711" s="103">
        <f>IF(U711="základní",N711,0)</f>
        <v>0</v>
      </c>
      <c r="BF711" s="103">
        <f>IF(U711="snížená",N711,0)</f>
        <v>0</v>
      </c>
      <c r="BG711" s="103">
        <f>IF(U711="zákl. přenesená",N711,0)</f>
        <v>0</v>
      </c>
      <c r="BH711" s="103">
        <f>IF(U711="sníž. přenesená",N711,0)</f>
        <v>0</v>
      </c>
      <c r="BI711" s="103">
        <f>IF(U711="nulová",N711,0)</f>
        <v>0</v>
      </c>
      <c r="BJ711" s="20" t="s">
        <v>24</v>
      </c>
      <c r="BK711" s="103">
        <f>ROUND(L711*K711,2)</f>
        <v>0</v>
      </c>
      <c r="BL711" s="20" t="s">
        <v>243</v>
      </c>
      <c r="BM711" s="20" t="s">
        <v>1289</v>
      </c>
    </row>
    <row r="712" spans="2:51" s="10" customFormat="1" ht="22.5" customHeight="1">
      <c r="B712" s="165"/>
      <c r="C712" s="166"/>
      <c r="D712" s="166"/>
      <c r="E712" s="167" t="s">
        <v>5</v>
      </c>
      <c r="F712" s="280" t="s">
        <v>1290</v>
      </c>
      <c r="G712" s="281"/>
      <c r="H712" s="281"/>
      <c r="I712" s="281"/>
      <c r="J712" s="166"/>
      <c r="K712" s="168">
        <v>34.8</v>
      </c>
      <c r="L712" s="166"/>
      <c r="M712" s="166"/>
      <c r="N712" s="166"/>
      <c r="O712" s="166"/>
      <c r="P712" s="166"/>
      <c r="Q712" s="166"/>
      <c r="R712" s="169"/>
      <c r="T712" s="170"/>
      <c r="U712" s="166"/>
      <c r="V712" s="166"/>
      <c r="W712" s="166"/>
      <c r="X712" s="166"/>
      <c r="Y712" s="166"/>
      <c r="Z712" s="166"/>
      <c r="AA712" s="171"/>
      <c r="AT712" s="172" t="s">
        <v>169</v>
      </c>
      <c r="AU712" s="172" t="s">
        <v>102</v>
      </c>
      <c r="AV712" s="10" t="s">
        <v>102</v>
      </c>
      <c r="AW712" s="10" t="s">
        <v>39</v>
      </c>
      <c r="AX712" s="10" t="s">
        <v>24</v>
      </c>
      <c r="AY712" s="172" t="s">
        <v>161</v>
      </c>
    </row>
    <row r="713" spans="2:65" s="1" customFormat="1" ht="31.5" customHeight="1">
      <c r="B713" s="129"/>
      <c r="C713" s="158" t="s">
        <v>1291</v>
      </c>
      <c r="D713" s="158" t="s">
        <v>162</v>
      </c>
      <c r="E713" s="159" t="s">
        <v>1292</v>
      </c>
      <c r="F713" s="277" t="s">
        <v>1293</v>
      </c>
      <c r="G713" s="277"/>
      <c r="H713" s="277"/>
      <c r="I713" s="277"/>
      <c r="J713" s="160" t="s">
        <v>182</v>
      </c>
      <c r="K713" s="161">
        <v>71.34</v>
      </c>
      <c r="L713" s="278">
        <v>0</v>
      </c>
      <c r="M713" s="278"/>
      <c r="N713" s="279">
        <f>ROUND(L713*K713,2)</f>
        <v>0</v>
      </c>
      <c r="O713" s="279"/>
      <c r="P713" s="279"/>
      <c r="Q713" s="279"/>
      <c r="R713" s="132"/>
      <c r="T713" s="162" t="s">
        <v>5</v>
      </c>
      <c r="U713" s="46" t="s">
        <v>47</v>
      </c>
      <c r="V713" s="38"/>
      <c r="W713" s="163">
        <f>V713*K713</f>
        <v>0</v>
      </c>
      <c r="X713" s="163">
        <v>1.5</v>
      </c>
      <c r="Y713" s="163">
        <f>X713*K713</f>
        <v>107.01</v>
      </c>
      <c r="Z713" s="163">
        <v>0</v>
      </c>
      <c r="AA713" s="164">
        <f>Z713*K713</f>
        <v>0</v>
      </c>
      <c r="AR713" s="20" t="s">
        <v>243</v>
      </c>
      <c r="AT713" s="20" t="s">
        <v>162</v>
      </c>
      <c r="AU713" s="20" t="s">
        <v>102</v>
      </c>
      <c r="AY713" s="20" t="s">
        <v>161</v>
      </c>
      <c r="BE713" s="103">
        <f>IF(U713="základní",N713,0)</f>
        <v>0</v>
      </c>
      <c r="BF713" s="103">
        <f>IF(U713="snížená",N713,0)</f>
        <v>0</v>
      </c>
      <c r="BG713" s="103">
        <f>IF(U713="zákl. přenesená",N713,0)</f>
        <v>0</v>
      </c>
      <c r="BH713" s="103">
        <f>IF(U713="sníž. přenesená",N713,0)</f>
        <v>0</v>
      </c>
      <c r="BI713" s="103">
        <f>IF(U713="nulová",N713,0)</f>
        <v>0</v>
      </c>
      <c r="BJ713" s="20" t="s">
        <v>24</v>
      </c>
      <c r="BK713" s="103">
        <f>ROUND(L713*K713,2)</f>
        <v>0</v>
      </c>
      <c r="BL713" s="20" t="s">
        <v>243</v>
      </c>
      <c r="BM713" s="20" t="s">
        <v>1294</v>
      </c>
    </row>
    <row r="714" spans="2:65" s="1" customFormat="1" ht="31.5" customHeight="1">
      <c r="B714" s="129"/>
      <c r="C714" s="158" t="s">
        <v>1295</v>
      </c>
      <c r="D714" s="158" t="s">
        <v>162</v>
      </c>
      <c r="E714" s="159" t="s">
        <v>1296</v>
      </c>
      <c r="F714" s="277" t="s">
        <v>1297</v>
      </c>
      <c r="G714" s="277"/>
      <c r="H714" s="277"/>
      <c r="I714" s="277"/>
      <c r="J714" s="160" t="s">
        <v>790</v>
      </c>
      <c r="K714" s="193">
        <v>0</v>
      </c>
      <c r="L714" s="278">
        <v>0</v>
      </c>
      <c r="M714" s="278"/>
      <c r="N714" s="279">
        <f>ROUND(L714*K714,2)</f>
        <v>0</v>
      </c>
      <c r="O714" s="279"/>
      <c r="P714" s="279"/>
      <c r="Q714" s="279"/>
      <c r="R714" s="132"/>
      <c r="T714" s="162" t="s">
        <v>5</v>
      </c>
      <c r="U714" s="46" t="s">
        <v>47</v>
      </c>
      <c r="V714" s="38"/>
      <c r="W714" s="163">
        <f>V714*K714</f>
        <v>0</v>
      </c>
      <c r="X714" s="163">
        <v>0</v>
      </c>
      <c r="Y714" s="163">
        <f>X714*K714</f>
        <v>0</v>
      </c>
      <c r="Z714" s="163">
        <v>0</v>
      </c>
      <c r="AA714" s="164">
        <f>Z714*K714</f>
        <v>0</v>
      </c>
      <c r="AR714" s="20" t="s">
        <v>243</v>
      </c>
      <c r="AT714" s="20" t="s">
        <v>162</v>
      </c>
      <c r="AU714" s="20" t="s">
        <v>102</v>
      </c>
      <c r="AY714" s="20" t="s">
        <v>161</v>
      </c>
      <c r="BE714" s="103">
        <f>IF(U714="základní",N714,0)</f>
        <v>0</v>
      </c>
      <c r="BF714" s="103">
        <f>IF(U714="snížená",N714,0)</f>
        <v>0</v>
      </c>
      <c r="BG714" s="103">
        <f>IF(U714="zákl. přenesená",N714,0)</f>
        <v>0</v>
      </c>
      <c r="BH714" s="103">
        <f>IF(U714="sníž. přenesená",N714,0)</f>
        <v>0</v>
      </c>
      <c r="BI714" s="103">
        <f>IF(U714="nulová",N714,0)</f>
        <v>0</v>
      </c>
      <c r="BJ714" s="20" t="s">
        <v>24</v>
      </c>
      <c r="BK714" s="103">
        <f>ROUND(L714*K714,2)</f>
        <v>0</v>
      </c>
      <c r="BL714" s="20" t="s">
        <v>243</v>
      </c>
      <c r="BM714" s="20" t="s">
        <v>1298</v>
      </c>
    </row>
    <row r="715" spans="2:63" s="9" customFormat="1" ht="29.85" customHeight="1">
      <c r="B715" s="147"/>
      <c r="C715" s="148"/>
      <c r="D715" s="157" t="s">
        <v>131</v>
      </c>
      <c r="E715" s="157"/>
      <c r="F715" s="157"/>
      <c r="G715" s="157"/>
      <c r="H715" s="157"/>
      <c r="I715" s="157"/>
      <c r="J715" s="157"/>
      <c r="K715" s="157"/>
      <c r="L715" s="157"/>
      <c r="M715" s="157"/>
      <c r="N715" s="291">
        <f>BK715</f>
        <v>0</v>
      </c>
      <c r="O715" s="292"/>
      <c r="P715" s="292"/>
      <c r="Q715" s="292"/>
      <c r="R715" s="150"/>
      <c r="T715" s="151"/>
      <c r="U715" s="148"/>
      <c r="V715" s="148"/>
      <c r="W715" s="152">
        <f>SUM(W716:W728)</f>
        <v>0</v>
      </c>
      <c r="X715" s="148"/>
      <c r="Y715" s="152">
        <f>SUM(Y716:Y728)</f>
        <v>8.7640742</v>
      </c>
      <c r="Z715" s="148"/>
      <c r="AA715" s="153">
        <f>SUM(AA716:AA728)</f>
        <v>0</v>
      </c>
      <c r="AR715" s="154" t="s">
        <v>102</v>
      </c>
      <c r="AT715" s="155" t="s">
        <v>81</v>
      </c>
      <c r="AU715" s="155" t="s">
        <v>24</v>
      </c>
      <c r="AY715" s="154" t="s">
        <v>161</v>
      </c>
      <c r="BK715" s="156">
        <f>SUM(BK716:BK728)</f>
        <v>0</v>
      </c>
    </row>
    <row r="716" spans="2:65" s="1" customFormat="1" ht="31.5" customHeight="1">
      <c r="B716" s="129"/>
      <c r="C716" s="158" t="s">
        <v>1299</v>
      </c>
      <c r="D716" s="158" t="s">
        <v>162</v>
      </c>
      <c r="E716" s="159" t="s">
        <v>1300</v>
      </c>
      <c r="F716" s="277" t="s">
        <v>1301</v>
      </c>
      <c r="G716" s="277"/>
      <c r="H716" s="277"/>
      <c r="I716" s="277"/>
      <c r="J716" s="160" t="s">
        <v>182</v>
      </c>
      <c r="K716" s="161">
        <v>133.7</v>
      </c>
      <c r="L716" s="278">
        <v>0</v>
      </c>
      <c r="M716" s="278"/>
      <c r="N716" s="279">
        <f>ROUND(L716*K716,2)</f>
        <v>0</v>
      </c>
      <c r="O716" s="279"/>
      <c r="P716" s="279"/>
      <c r="Q716" s="279"/>
      <c r="R716" s="132"/>
      <c r="T716" s="162" t="s">
        <v>5</v>
      </c>
      <c r="U716" s="46" t="s">
        <v>47</v>
      </c>
      <c r="V716" s="38"/>
      <c r="W716" s="163">
        <f>V716*K716</f>
        <v>0</v>
      </c>
      <c r="X716" s="163">
        <v>0.00062</v>
      </c>
      <c r="Y716" s="163">
        <f>X716*K716</f>
        <v>0.082894</v>
      </c>
      <c r="Z716" s="163">
        <v>0</v>
      </c>
      <c r="AA716" s="164">
        <f>Z716*K716</f>
        <v>0</v>
      </c>
      <c r="AR716" s="20" t="s">
        <v>243</v>
      </c>
      <c r="AT716" s="20" t="s">
        <v>162</v>
      </c>
      <c r="AU716" s="20" t="s">
        <v>102</v>
      </c>
      <c r="AY716" s="20" t="s">
        <v>161</v>
      </c>
      <c r="BE716" s="103">
        <f>IF(U716="základní",N716,0)</f>
        <v>0</v>
      </c>
      <c r="BF716" s="103">
        <f>IF(U716="snížená",N716,0)</f>
        <v>0</v>
      </c>
      <c r="BG716" s="103">
        <f>IF(U716="zákl. přenesená",N716,0)</f>
        <v>0</v>
      </c>
      <c r="BH716" s="103">
        <f>IF(U716="sníž. přenesená",N716,0)</f>
        <v>0</v>
      </c>
      <c r="BI716" s="103">
        <f>IF(U716="nulová",N716,0)</f>
        <v>0</v>
      </c>
      <c r="BJ716" s="20" t="s">
        <v>24</v>
      </c>
      <c r="BK716" s="103">
        <f>ROUND(L716*K716,2)</f>
        <v>0</v>
      </c>
      <c r="BL716" s="20" t="s">
        <v>243</v>
      </c>
      <c r="BM716" s="20" t="s">
        <v>1302</v>
      </c>
    </row>
    <row r="717" spans="2:51" s="10" customFormat="1" ht="31.5" customHeight="1">
      <c r="B717" s="165"/>
      <c r="C717" s="166"/>
      <c r="D717" s="166"/>
      <c r="E717" s="167" t="s">
        <v>5</v>
      </c>
      <c r="F717" s="280" t="s">
        <v>1303</v>
      </c>
      <c r="G717" s="281"/>
      <c r="H717" s="281"/>
      <c r="I717" s="281"/>
      <c r="J717" s="166"/>
      <c r="K717" s="168">
        <v>110.4</v>
      </c>
      <c r="L717" s="166"/>
      <c r="M717" s="166"/>
      <c r="N717" s="166"/>
      <c r="O717" s="166"/>
      <c r="P717" s="166"/>
      <c r="Q717" s="166"/>
      <c r="R717" s="169"/>
      <c r="T717" s="170"/>
      <c r="U717" s="166"/>
      <c r="V717" s="166"/>
      <c r="W717" s="166"/>
      <c r="X717" s="166"/>
      <c r="Y717" s="166"/>
      <c r="Z717" s="166"/>
      <c r="AA717" s="171"/>
      <c r="AT717" s="172" t="s">
        <v>169</v>
      </c>
      <c r="AU717" s="172" t="s">
        <v>102</v>
      </c>
      <c r="AV717" s="10" t="s">
        <v>102</v>
      </c>
      <c r="AW717" s="10" t="s">
        <v>39</v>
      </c>
      <c r="AX717" s="10" t="s">
        <v>82</v>
      </c>
      <c r="AY717" s="172" t="s">
        <v>161</v>
      </c>
    </row>
    <row r="718" spans="2:51" s="10" customFormat="1" ht="22.5" customHeight="1">
      <c r="B718" s="165"/>
      <c r="C718" s="166"/>
      <c r="D718" s="166"/>
      <c r="E718" s="167" t="s">
        <v>5</v>
      </c>
      <c r="F718" s="282" t="s">
        <v>1304</v>
      </c>
      <c r="G718" s="283"/>
      <c r="H718" s="283"/>
      <c r="I718" s="283"/>
      <c r="J718" s="166"/>
      <c r="K718" s="168">
        <v>23.3</v>
      </c>
      <c r="L718" s="166"/>
      <c r="M718" s="166"/>
      <c r="N718" s="166"/>
      <c r="O718" s="166"/>
      <c r="P718" s="166"/>
      <c r="Q718" s="166"/>
      <c r="R718" s="169"/>
      <c r="T718" s="170"/>
      <c r="U718" s="166"/>
      <c r="V718" s="166"/>
      <c r="W718" s="166"/>
      <c r="X718" s="166"/>
      <c r="Y718" s="166"/>
      <c r="Z718" s="166"/>
      <c r="AA718" s="171"/>
      <c r="AT718" s="172" t="s">
        <v>169</v>
      </c>
      <c r="AU718" s="172" t="s">
        <v>102</v>
      </c>
      <c r="AV718" s="10" t="s">
        <v>102</v>
      </c>
      <c r="AW718" s="10" t="s">
        <v>39</v>
      </c>
      <c r="AX718" s="10" t="s">
        <v>82</v>
      </c>
      <c r="AY718" s="172" t="s">
        <v>161</v>
      </c>
    </row>
    <row r="719" spans="2:51" s="11" customFormat="1" ht="22.5" customHeight="1">
      <c r="B719" s="173"/>
      <c r="C719" s="174"/>
      <c r="D719" s="174"/>
      <c r="E719" s="175" t="s">
        <v>5</v>
      </c>
      <c r="F719" s="284" t="s">
        <v>171</v>
      </c>
      <c r="G719" s="285"/>
      <c r="H719" s="285"/>
      <c r="I719" s="285"/>
      <c r="J719" s="174"/>
      <c r="K719" s="176">
        <v>133.7</v>
      </c>
      <c r="L719" s="174"/>
      <c r="M719" s="174"/>
      <c r="N719" s="174"/>
      <c r="O719" s="174"/>
      <c r="P719" s="174"/>
      <c r="Q719" s="174"/>
      <c r="R719" s="177"/>
      <c r="T719" s="178"/>
      <c r="U719" s="174"/>
      <c r="V719" s="174"/>
      <c r="W719" s="174"/>
      <c r="X719" s="174"/>
      <c r="Y719" s="174"/>
      <c r="Z719" s="174"/>
      <c r="AA719" s="179"/>
      <c r="AT719" s="180" t="s">
        <v>169</v>
      </c>
      <c r="AU719" s="180" t="s">
        <v>102</v>
      </c>
      <c r="AV719" s="11" t="s">
        <v>166</v>
      </c>
      <c r="AW719" s="11" t="s">
        <v>39</v>
      </c>
      <c r="AX719" s="11" t="s">
        <v>24</v>
      </c>
      <c r="AY719" s="180" t="s">
        <v>161</v>
      </c>
    </row>
    <row r="720" spans="2:65" s="1" customFormat="1" ht="22.5" customHeight="1">
      <c r="B720" s="129"/>
      <c r="C720" s="181" t="s">
        <v>1305</v>
      </c>
      <c r="D720" s="181" t="s">
        <v>244</v>
      </c>
      <c r="E720" s="182" t="s">
        <v>1306</v>
      </c>
      <c r="F720" s="286" t="s">
        <v>1307</v>
      </c>
      <c r="G720" s="286"/>
      <c r="H720" s="286"/>
      <c r="I720" s="286"/>
      <c r="J720" s="183" t="s">
        <v>182</v>
      </c>
      <c r="K720" s="184">
        <v>147.07</v>
      </c>
      <c r="L720" s="287">
        <v>0</v>
      </c>
      <c r="M720" s="287"/>
      <c r="N720" s="288">
        <f>ROUND(L720*K720,2)</f>
        <v>0</v>
      </c>
      <c r="O720" s="279"/>
      <c r="P720" s="279"/>
      <c r="Q720" s="279"/>
      <c r="R720" s="132"/>
      <c r="T720" s="162" t="s">
        <v>5</v>
      </c>
      <c r="U720" s="46" t="s">
        <v>47</v>
      </c>
      <c r="V720" s="38"/>
      <c r="W720" s="163">
        <f>V720*K720</f>
        <v>0</v>
      </c>
      <c r="X720" s="163">
        <v>0.00036</v>
      </c>
      <c r="Y720" s="163">
        <f>X720*K720</f>
        <v>0.0529452</v>
      </c>
      <c r="Z720" s="163">
        <v>0</v>
      </c>
      <c r="AA720" s="164">
        <f>Z720*K720</f>
        <v>0</v>
      </c>
      <c r="AR720" s="20" t="s">
        <v>342</v>
      </c>
      <c r="AT720" s="20" t="s">
        <v>244</v>
      </c>
      <c r="AU720" s="20" t="s">
        <v>102</v>
      </c>
      <c r="AY720" s="20" t="s">
        <v>161</v>
      </c>
      <c r="BE720" s="103">
        <f>IF(U720="základní",N720,0)</f>
        <v>0</v>
      </c>
      <c r="BF720" s="103">
        <f>IF(U720="snížená",N720,0)</f>
        <v>0</v>
      </c>
      <c r="BG720" s="103">
        <f>IF(U720="zákl. přenesená",N720,0)</f>
        <v>0</v>
      </c>
      <c r="BH720" s="103">
        <f>IF(U720="sníž. přenesená",N720,0)</f>
        <v>0</v>
      </c>
      <c r="BI720" s="103">
        <f>IF(U720="nulová",N720,0)</f>
        <v>0</v>
      </c>
      <c r="BJ720" s="20" t="s">
        <v>24</v>
      </c>
      <c r="BK720" s="103">
        <f>ROUND(L720*K720,2)</f>
        <v>0</v>
      </c>
      <c r="BL720" s="20" t="s">
        <v>243</v>
      </c>
      <c r="BM720" s="20" t="s">
        <v>1308</v>
      </c>
    </row>
    <row r="721" spans="2:65" s="1" customFormat="1" ht="31.5" customHeight="1">
      <c r="B721" s="129"/>
      <c r="C721" s="158" t="s">
        <v>1309</v>
      </c>
      <c r="D721" s="158" t="s">
        <v>162</v>
      </c>
      <c r="E721" s="159" t="s">
        <v>1310</v>
      </c>
      <c r="F721" s="277" t="s">
        <v>1311</v>
      </c>
      <c r="G721" s="277"/>
      <c r="H721" s="277"/>
      <c r="I721" s="277"/>
      <c r="J721" s="160" t="s">
        <v>233</v>
      </c>
      <c r="K721" s="161">
        <v>281.05</v>
      </c>
      <c r="L721" s="278">
        <v>0</v>
      </c>
      <c r="M721" s="278"/>
      <c r="N721" s="279">
        <f>ROUND(L721*K721,2)</f>
        <v>0</v>
      </c>
      <c r="O721" s="279"/>
      <c r="P721" s="279"/>
      <c r="Q721" s="279"/>
      <c r="R721" s="132"/>
      <c r="T721" s="162" t="s">
        <v>5</v>
      </c>
      <c r="U721" s="46" t="s">
        <v>47</v>
      </c>
      <c r="V721" s="38"/>
      <c r="W721" s="163">
        <f>V721*K721</f>
        <v>0</v>
      </c>
      <c r="X721" s="163">
        <v>0.00345</v>
      </c>
      <c r="Y721" s="163">
        <f>X721*K721</f>
        <v>0.9696225</v>
      </c>
      <c r="Z721" s="163">
        <v>0</v>
      </c>
      <c r="AA721" s="164">
        <f>Z721*K721</f>
        <v>0</v>
      </c>
      <c r="AR721" s="20" t="s">
        <v>243</v>
      </c>
      <c r="AT721" s="20" t="s">
        <v>162</v>
      </c>
      <c r="AU721" s="20" t="s">
        <v>102</v>
      </c>
      <c r="AY721" s="20" t="s">
        <v>161</v>
      </c>
      <c r="BE721" s="103">
        <f>IF(U721="základní",N721,0)</f>
        <v>0</v>
      </c>
      <c r="BF721" s="103">
        <f>IF(U721="snížená",N721,0)</f>
        <v>0</v>
      </c>
      <c r="BG721" s="103">
        <f>IF(U721="zákl. přenesená",N721,0)</f>
        <v>0</v>
      </c>
      <c r="BH721" s="103">
        <f>IF(U721="sníž. přenesená",N721,0)</f>
        <v>0</v>
      </c>
      <c r="BI721" s="103">
        <f>IF(U721="nulová",N721,0)</f>
        <v>0</v>
      </c>
      <c r="BJ721" s="20" t="s">
        <v>24</v>
      </c>
      <c r="BK721" s="103">
        <f>ROUND(L721*K721,2)</f>
        <v>0</v>
      </c>
      <c r="BL721" s="20" t="s">
        <v>243</v>
      </c>
      <c r="BM721" s="20" t="s">
        <v>1312</v>
      </c>
    </row>
    <row r="722" spans="2:51" s="10" customFormat="1" ht="22.5" customHeight="1">
      <c r="B722" s="165"/>
      <c r="C722" s="166"/>
      <c r="D722" s="166"/>
      <c r="E722" s="167" t="s">
        <v>5</v>
      </c>
      <c r="F722" s="280" t="s">
        <v>1313</v>
      </c>
      <c r="G722" s="281"/>
      <c r="H722" s="281"/>
      <c r="I722" s="281"/>
      <c r="J722" s="166"/>
      <c r="K722" s="168">
        <v>281.05</v>
      </c>
      <c r="L722" s="166"/>
      <c r="M722" s="166"/>
      <c r="N722" s="166"/>
      <c r="O722" s="166"/>
      <c r="P722" s="166"/>
      <c r="Q722" s="166"/>
      <c r="R722" s="169"/>
      <c r="T722" s="170"/>
      <c r="U722" s="166"/>
      <c r="V722" s="166"/>
      <c r="W722" s="166"/>
      <c r="X722" s="166"/>
      <c r="Y722" s="166"/>
      <c r="Z722" s="166"/>
      <c r="AA722" s="171"/>
      <c r="AT722" s="172" t="s">
        <v>169</v>
      </c>
      <c r="AU722" s="172" t="s">
        <v>102</v>
      </c>
      <c r="AV722" s="10" t="s">
        <v>102</v>
      </c>
      <c r="AW722" s="10" t="s">
        <v>39</v>
      </c>
      <c r="AX722" s="10" t="s">
        <v>24</v>
      </c>
      <c r="AY722" s="172" t="s">
        <v>161</v>
      </c>
    </row>
    <row r="723" spans="2:65" s="1" customFormat="1" ht="22.5" customHeight="1">
      <c r="B723" s="129"/>
      <c r="C723" s="181" t="s">
        <v>1314</v>
      </c>
      <c r="D723" s="181" t="s">
        <v>244</v>
      </c>
      <c r="E723" s="182" t="s">
        <v>1315</v>
      </c>
      <c r="F723" s="286" t="s">
        <v>1316</v>
      </c>
      <c r="G723" s="286"/>
      <c r="H723" s="286"/>
      <c r="I723" s="286"/>
      <c r="J723" s="183" t="s">
        <v>233</v>
      </c>
      <c r="K723" s="184">
        <v>309.155</v>
      </c>
      <c r="L723" s="287">
        <v>0</v>
      </c>
      <c r="M723" s="287"/>
      <c r="N723" s="288">
        <f aca="true" t="shared" si="35" ref="N723:N728">ROUND(L723*K723,2)</f>
        <v>0</v>
      </c>
      <c r="O723" s="279"/>
      <c r="P723" s="279"/>
      <c r="Q723" s="279"/>
      <c r="R723" s="132"/>
      <c r="T723" s="162" t="s">
        <v>5</v>
      </c>
      <c r="U723" s="46" t="s">
        <v>47</v>
      </c>
      <c r="V723" s="38"/>
      <c r="W723" s="163">
        <f aca="true" t="shared" si="36" ref="W723:W728">V723*K723</f>
        <v>0</v>
      </c>
      <c r="X723" s="163">
        <v>0.018</v>
      </c>
      <c r="Y723" s="163">
        <f aca="true" t="shared" si="37" ref="Y723:Y728">X723*K723</f>
        <v>5.5647899999999995</v>
      </c>
      <c r="Z723" s="163">
        <v>0</v>
      </c>
      <c r="AA723" s="164">
        <f aca="true" t="shared" si="38" ref="AA723:AA728">Z723*K723</f>
        <v>0</v>
      </c>
      <c r="AR723" s="20" t="s">
        <v>342</v>
      </c>
      <c r="AT723" s="20" t="s">
        <v>244</v>
      </c>
      <c r="AU723" s="20" t="s">
        <v>102</v>
      </c>
      <c r="AY723" s="20" t="s">
        <v>161</v>
      </c>
      <c r="BE723" s="103">
        <f aca="true" t="shared" si="39" ref="BE723:BE728">IF(U723="základní",N723,0)</f>
        <v>0</v>
      </c>
      <c r="BF723" s="103">
        <f aca="true" t="shared" si="40" ref="BF723:BF728">IF(U723="snížená",N723,0)</f>
        <v>0</v>
      </c>
      <c r="BG723" s="103">
        <f aca="true" t="shared" si="41" ref="BG723:BG728">IF(U723="zákl. přenesená",N723,0)</f>
        <v>0</v>
      </c>
      <c r="BH723" s="103">
        <f aca="true" t="shared" si="42" ref="BH723:BH728">IF(U723="sníž. přenesená",N723,0)</f>
        <v>0</v>
      </c>
      <c r="BI723" s="103">
        <f aca="true" t="shared" si="43" ref="BI723:BI728">IF(U723="nulová",N723,0)</f>
        <v>0</v>
      </c>
      <c r="BJ723" s="20" t="s">
        <v>24</v>
      </c>
      <c r="BK723" s="103">
        <f aca="true" t="shared" si="44" ref="BK723:BK728">ROUND(L723*K723,2)</f>
        <v>0</v>
      </c>
      <c r="BL723" s="20" t="s">
        <v>243</v>
      </c>
      <c r="BM723" s="20" t="s">
        <v>1317</v>
      </c>
    </row>
    <row r="724" spans="2:65" s="1" customFormat="1" ht="31.5" customHeight="1">
      <c r="B724" s="129"/>
      <c r="C724" s="158" t="s">
        <v>1318</v>
      </c>
      <c r="D724" s="158" t="s">
        <v>162</v>
      </c>
      <c r="E724" s="159" t="s">
        <v>1319</v>
      </c>
      <c r="F724" s="277" t="s">
        <v>1320</v>
      </c>
      <c r="G724" s="277"/>
      <c r="H724" s="277"/>
      <c r="I724" s="277"/>
      <c r="J724" s="160" t="s">
        <v>233</v>
      </c>
      <c r="K724" s="161">
        <v>4.11</v>
      </c>
      <c r="L724" s="278">
        <v>0</v>
      </c>
      <c r="M724" s="278"/>
      <c r="N724" s="279">
        <f t="shared" si="35"/>
        <v>0</v>
      </c>
      <c r="O724" s="279"/>
      <c r="P724" s="279"/>
      <c r="Q724" s="279"/>
      <c r="R724" s="132"/>
      <c r="T724" s="162" t="s">
        <v>5</v>
      </c>
      <c r="U724" s="46" t="s">
        <v>47</v>
      </c>
      <c r="V724" s="38"/>
      <c r="W724" s="163">
        <f t="shared" si="36"/>
        <v>0</v>
      </c>
      <c r="X724" s="163">
        <v>0</v>
      </c>
      <c r="Y724" s="163">
        <f t="shared" si="37"/>
        <v>0</v>
      </c>
      <c r="Z724" s="163">
        <v>0</v>
      </c>
      <c r="AA724" s="164">
        <f t="shared" si="38"/>
        <v>0</v>
      </c>
      <c r="AR724" s="20" t="s">
        <v>243</v>
      </c>
      <c r="AT724" s="20" t="s">
        <v>162</v>
      </c>
      <c r="AU724" s="20" t="s">
        <v>102</v>
      </c>
      <c r="AY724" s="20" t="s">
        <v>161</v>
      </c>
      <c r="BE724" s="103">
        <f t="shared" si="39"/>
        <v>0</v>
      </c>
      <c r="BF724" s="103">
        <f t="shared" si="40"/>
        <v>0</v>
      </c>
      <c r="BG724" s="103">
        <f t="shared" si="41"/>
        <v>0</v>
      </c>
      <c r="BH724" s="103">
        <f t="shared" si="42"/>
        <v>0</v>
      </c>
      <c r="BI724" s="103">
        <f t="shared" si="43"/>
        <v>0</v>
      </c>
      <c r="BJ724" s="20" t="s">
        <v>24</v>
      </c>
      <c r="BK724" s="103">
        <f t="shared" si="44"/>
        <v>0</v>
      </c>
      <c r="BL724" s="20" t="s">
        <v>243</v>
      </c>
      <c r="BM724" s="20" t="s">
        <v>1321</v>
      </c>
    </row>
    <row r="725" spans="2:65" s="1" customFormat="1" ht="31.5" customHeight="1">
      <c r="B725" s="129"/>
      <c r="C725" s="158" t="s">
        <v>1322</v>
      </c>
      <c r="D725" s="158" t="s">
        <v>162</v>
      </c>
      <c r="E725" s="159" t="s">
        <v>1323</v>
      </c>
      <c r="F725" s="277" t="s">
        <v>1324</v>
      </c>
      <c r="G725" s="277"/>
      <c r="H725" s="277"/>
      <c r="I725" s="277"/>
      <c r="J725" s="160" t="s">
        <v>233</v>
      </c>
      <c r="K725" s="161">
        <v>281.05</v>
      </c>
      <c r="L725" s="278">
        <v>0</v>
      </c>
      <c r="M725" s="278"/>
      <c r="N725" s="279">
        <f t="shared" si="35"/>
        <v>0</v>
      </c>
      <c r="O725" s="279"/>
      <c r="P725" s="279"/>
      <c r="Q725" s="279"/>
      <c r="R725" s="132"/>
      <c r="T725" s="162" t="s">
        <v>5</v>
      </c>
      <c r="U725" s="46" t="s">
        <v>47</v>
      </c>
      <c r="V725" s="38"/>
      <c r="W725" s="163">
        <f t="shared" si="36"/>
        <v>0</v>
      </c>
      <c r="X725" s="163">
        <v>0</v>
      </c>
      <c r="Y725" s="163">
        <f t="shared" si="37"/>
        <v>0</v>
      </c>
      <c r="Z725" s="163">
        <v>0</v>
      </c>
      <c r="AA725" s="164">
        <f t="shared" si="38"/>
        <v>0</v>
      </c>
      <c r="AR725" s="20" t="s">
        <v>243</v>
      </c>
      <c r="AT725" s="20" t="s">
        <v>162</v>
      </c>
      <c r="AU725" s="20" t="s">
        <v>102</v>
      </c>
      <c r="AY725" s="20" t="s">
        <v>161</v>
      </c>
      <c r="BE725" s="103">
        <f t="shared" si="39"/>
        <v>0</v>
      </c>
      <c r="BF725" s="103">
        <f t="shared" si="40"/>
        <v>0</v>
      </c>
      <c r="BG725" s="103">
        <f t="shared" si="41"/>
        <v>0</v>
      </c>
      <c r="BH725" s="103">
        <f t="shared" si="42"/>
        <v>0</v>
      </c>
      <c r="BI725" s="103">
        <f t="shared" si="43"/>
        <v>0</v>
      </c>
      <c r="BJ725" s="20" t="s">
        <v>24</v>
      </c>
      <c r="BK725" s="103">
        <f t="shared" si="44"/>
        <v>0</v>
      </c>
      <c r="BL725" s="20" t="s">
        <v>243</v>
      </c>
      <c r="BM725" s="20" t="s">
        <v>1325</v>
      </c>
    </row>
    <row r="726" spans="2:65" s="1" customFormat="1" ht="22.5" customHeight="1">
      <c r="B726" s="129"/>
      <c r="C726" s="158" t="s">
        <v>1326</v>
      </c>
      <c r="D726" s="158" t="s">
        <v>162</v>
      </c>
      <c r="E726" s="159" t="s">
        <v>1327</v>
      </c>
      <c r="F726" s="277" t="s">
        <v>1328</v>
      </c>
      <c r="G726" s="277"/>
      <c r="H726" s="277"/>
      <c r="I726" s="277"/>
      <c r="J726" s="160" t="s">
        <v>233</v>
      </c>
      <c r="K726" s="161">
        <v>281.05</v>
      </c>
      <c r="L726" s="278">
        <v>0</v>
      </c>
      <c r="M726" s="278"/>
      <c r="N726" s="279">
        <f t="shared" si="35"/>
        <v>0</v>
      </c>
      <c r="O726" s="279"/>
      <c r="P726" s="279"/>
      <c r="Q726" s="279"/>
      <c r="R726" s="132"/>
      <c r="T726" s="162" t="s">
        <v>5</v>
      </c>
      <c r="U726" s="46" t="s">
        <v>47</v>
      </c>
      <c r="V726" s="38"/>
      <c r="W726" s="163">
        <f t="shared" si="36"/>
        <v>0</v>
      </c>
      <c r="X726" s="163">
        <v>0.0003</v>
      </c>
      <c r="Y726" s="163">
        <f t="shared" si="37"/>
        <v>0.084315</v>
      </c>
      <c r="Z726" s="163">
        <v>0</v>
      </c>
      <c r="AA726" s="164">
        <f t="shared" si="38"/>
        <v>0</v>
      </c>
      <c r="AR726" s="20" t="s">
        <v>243</v>
      </c>
      <c r="AT726" s="20" t="s">
        <v>162</v>
      </c>
      <c r="AU726" s="20" t="s">
        <v>102</v>
      </c>
      <c r="AY726" s="20" t="s">
        <v>161</v>
      </c>
      <c r="BE726" s="103">
        <f t="shared" si="39"/>
        <v>0</v>
      </c>
      <c r="BF726" s="103">
        <f t="shared" si="40"/>
        <v>0</v>
      </c>
      <c r="BG726" s="103">
        <f t="shared" si="41"/>
        <v>0</v>
      </c>
      <c r="BH726" s="103">
        <f t="shared" si="42"/>
        <v>0</v>
      </c>
      <c r="BI726" s="103">
        <f t="shared" si="43"/>
        <v>0</v>
      </c>
      <c r="BJ726" s="20" t="s">
        <v>24</v>
      </c>
      <c r="BK726" s="103">
        <f t="shared" si="44"/>
        <v>0</v>
      </c>
      <c r="BL726" s="20" t="s">
        <v>243</v>
      </c>
      <c r="BM726" s="20" t="s">
        <v>1329</v>
      </c>
    </row>
    <row r="727" spans="2:65" s="1" customFormat="1" ht="31.5" customHeight="1">
      <c r="B727" s="129"/>
      <c r="C727" s="158" t="s">
        <v>1330</v>
      </c>
      <c r="D727" s="158" t="s">
        <v>162</v>
      </c>
      <c r="E727" s="159" t="s">
        <v>1331</v>
      </c>
      <c r="F727" s="277" t="s">
        <v>1332</v>
      </c>
      <c r="G727" s="277"/>
      <c r="H727" s="277"/>
      <c r="I727" s="277"/>
      <c r="J727" s="160" t="s">
        <v>233</v>
      </c>
      <c r="K727" s="161">
        <v>281.05</v>
      </c>
      <c r="L727" s="278">
        <v>0</v>
      </c>
      <c r="M727" s="278"/>
      <c r="N727" s="279">
        <f t="shared" si="35"/>
        <v>0</v>
      </c>
      <c r="O727" s="279"/>
      <c r="P727" s="279"/>
      <c r="Q727" s="279"/>
      <c r="R727" s="132"/>
      <c r="T727" s="162" t="s">
        <v>5</v>
      </c>
      <c r="U727" s="46" t="s">
        <v>47</v>
      </c>
      <c r="V727" s="38"/>
      <c r="W727" s="163">
        <f t="shared" si="36"/>
        <v>0</v>
      </c>
      <c r="X727" s="163">
        <v>0.00715</v>
      </c>
      <c r="Y727" s="163">
        <f t="shared" si="37"/>
        <v>2.0095075000000002</v>
      </c>
      <c r="Z727" s="163">
        <v>0</v>
      </c>
      <c r="AA727" s="164">
        <f t="shared" si="38"/>
        <v>0</v>
      </c>
      <c r="AR727" s="20" t="s">
        <v>243</v>
      </c>
      <c r="AT727" s="20" t="s">
        <v>162</v>
      </c>
      <c r="AU727" s="20" t="s">
        <v>102</v>
      </c>
      <c r="AY727" s="20" t="s">
        <v>161</v>
      </c>
      <c r="BE727" s="103">
        <f t="shared" si="39"/>
        <v>0</v>
      </c>
      <c r="BF727" s="103">
        <f t="shared" si="40"/>
        <v>0</v>
      </c>
      <c r="BG727" s="103">
        <f t="shared" si="41"/>
        <v>0</v>
      </c>
      <c r="BH727" s="103">
        <f t="shared" si="42"/>
        <v>0</v>
      </c>
      <c r="BI727" s="103">
        <f t="shared" si="43"/>
        <v>0</v>
      </c>
      <c r="BJ727" s="20" t="s">
        <v>24</v>
      </c>
      <c r="BK727" s="103">
        <f t="shared" si="44"/>
        <v>0</v>
      </c>
      <c r="BL727" s="20" t="s">
        <v>243</v>
      </c>
      <c r="BM727" s="20" t="s">
        <v>1333</v>
      </c>
    </row>
    <row r="728" spans="2:65" s="1" customFormat="1" ht="31.5" customHeight="1">
      <c r="B728" s="129"/>
      <c r="C728" s="158" t="s">
        <v>1334</v>
      </c>
      <c r="D728" s="158" t="s">
        <v>162</v>
      </c>
      <c r="E728" s="159" t="s">
        <v>1335</v>
      </c>
      <c r="F728" s="277" t="s">
        <v>1336</v>
      </c>
      <c r="G728" s="277"/>
      <c r="H728" s="277"/>
      <c r="I728" s="277"/>
      <c r="J728" s="160" t="s">
        <v>790</v>
      </c>
      <c r="K728" s="193">
        <v>0</v>
      </c>
      <c r="L728" s="278">
        <v>0</v>
      </c>
      <c r="M728" s="278"/>
      <c r="N728" s="279">
        <f t="shared" si="35"/>
        <v>0</v>
      </c>
      <c r="O728" s="279"/>
      <c r="P728" s="279"/>
      <c r="Q728" s="279"/>
      <c r="R728" s="132"/>
      <c r="T728" s="162" t="s">
        <v>5</v>
      </c>
      <c r="U728" s="46" t="s">
        <v>47</v>
      </c>
      <c r="V728" s="38"/>
      <c r="W728" s="163">
        <f t="shared" si="36"/>
        <v>0</v>
      </c>
      <c r="X728" s="163">
        <v>0</v>
      </c>
      <c r="Y728" s="163">
        <f t="shared" si="37"/>
        <v>0</v>
      </c>
      <c r="Z728" s="163">
        <v>0</v>
      </c>
      <c r="AA728" s="164">
        <f t="shared" si="38"/>
        <v>0</v>
      </c>
      <c r="AR728" s="20" t="s">
        <v>243</v>
      </c>
      <c r="AT728" s="20" t="s">
        <v>162</v>
      </c>
      <c r="AU728" s="20" t="s">
        <v>102</v>
      </c>
      <c r="AY728" s="20" t="s">
        <v>161</v>
      </c>
      <c r="BE728" s="103">
        <f t="shared" si="39"/>
        <v>0</v>
      </c>
      <c r="BF728" s="103">
        <f t="shared" si="40"/>
        <v>0</v>
      </c>
      <c r="BG728" s="103">
        <f t="shared" si="41"/>
        <v>0</v>
      </c>
      <c r="BH728" s="103">
        <f t="shared" si="42"/>
        <v>0</v>
      </c>
      <c r="BI728" s="103">
        <f t="shared" si="43"/>
        <v>0</v>
      </c>
      <c r="BJ728" s="20" t="s">
        <v>24</v>
      </c>
      <c r="BK728" s="103">
        <f t="shared" si="44"/>
        <v>0</v>
      </c>
      <c r="BL728" s="20" t="s">
        <v>243</v>
      </c>
      <c r="BM728" s="20" t="s">
        <v>1337</v>
      </c>
    </row>
    <row r="729" spans="2:63" s="9" customFormat="1" ht="29.85" customHeight="1">
      <c r="B729" s="147"/>
      <c r="C729" s="148"/>
      <c r="D729" s="157" t="s">
        <v>132</v>
      </c>
      <c r="E729" s="157"/>
      <c r="F729" s="157"/>
      <c r="G729" s="157"/>
      <c r="H729" s="157"/>
      <c r="I729" s="157"/>
      <c r="J729" s="157"/>
      <c r="K729" s="157"/>
      <c r="L729" s="157"/>
      <c r="M729" s="157"/>
      <c r="N729" s="291">
        <f>BK729</f>
        <v>0</v>
      </c>
      <c r="O729" s="292"/>
      <c r="P729" s="292"/>
      <c r="Q729" s="292"/>
      <c r="R729" s="150"/>
      <c r="T729" s="151"/>
      <c r="U729" s="148"/>
      <c r="V729" s="148"/>
      <c r="W729" s="152">
        <f>SUM(W730:W736)</f>
        <v>0</v>
      </c>
      <c r="X729" s="148"/>
      <c r="Y729" s="152">
        <f>SUM(Y730:Y736)</f>
        <v>0.26803920000000003</v>
      </c>
      <c r="Z729" s="148"/>
      <c r="AA729" s="153">
        <f>SUM(AA730:AA736)</f>
        <v>0</v>
      </c>
      <c r="AR729" s="154" t="s">
        <v>102</v>
      </c>
      <c r="AT729" s="155" t="s">
        <v>81</v>
      </c>
      <c r="AU729" s="155" t="s">
        <v>24</v>
      </c>
      <c r="AY729" s="154" t="s">
        <v>161</v>
      </c>
      <c r="BK729" s="156">
        <f>SUM(BK730:BK736)</f>
        <v>0</v>
      </c>
    </row>
    <row r="730" spans="2:65" s="1" customFormat="1" ht="31.5" customHeight="1">
      <c r="B730" s="129"/>
      <c r="C730" s="158" t="s">
        <v>1338</v>
      </c>
      <c r="D730" s="158" t="s">
        <v>162</v>
      </c>
      <c r="E730" s="159" t="s">
        <v>1339</v>
      </c>
      <c r="F730" s="277" t="s">
        <v>1340</v>
      </c>
      <c r="G730" s="277"/>
      <c r="H730" s="277"/>
      <c r="I730" s="277"/>
      <c r="J730" s="160" t="s">
        <v>233</v>
      </c>
      <c r="K730" s="161">
        <v>15.62</v>
      </c>
      <c r="L730" s="278">
        <v>0</v>
      </c>
      <c r="M730" s="278"/>
      <c r="N730" s="279">
        <f>ROUND(L730*K730,2)</f>
        <v>0</v>
      </c>
      <c r="O730" s="279"/>
      <c r="P730" s="279"/>
      <c r="Q730" s="279"/>
      <c r="R730" s="132"/>
      <c r="T730" s="162" t="s">
        <v>5</v>
      </c>
      <c r="U730" s="46" t="s">
        <v>47</v>
      </c>
      <c r="V730" s="38"/>
      <c r="W730" s="163">
        <f>V730*K730</f>
        <v>0</v>
      </c>
      <c r="X730" s="163">
        <v>0.003</v>
      </c>
      <c r="Y730" s="163">
        <f>X730*K730</f>
        <v>0.04686</v>
      </c>
      <c r="Z730" s="163">
        <v>0</v>
      </c>
      <c r="AA730" s="164">
        <f>Z730*K730</f>
        <v>0</v>
      </c>
      <c r="AR730" s="20" t="s">
        <v>243</v>
      </c>
      <c r="AT730" s="20" t="s">
        <v>162</v>
      </c>
      <c r="AU730" s="20" t="s">
        <v>102</v>
      </c>
      <c r="AY730" s="20" t="s">
        <v>161</v>
      </c>
      <c r="BE730" s="103">
        <f>IF(U730="základní",N730,0)</f>
        <v>0</v>
      </c>
      <c r="BF730" s="103">
        <f>IF(U730="snížená",N730,0)</f>
        <v>0</v>
      </c>
      <c r="BG730" s="103">
        <f>IF(U730="zákl. přenesená",N730,0)</f>
        <v>0</v>
      </c>
      <c r="BH730" s="103">
        <f>IF(U730="sníž. přenesená",N730,0)</f>
        <v>0</v>
      </c>
      <c r="BI730" s="103">
        <f>IF(U730="nulová",N730,0)</f>
        <v>0</v>
      </c>
      <c r="BJ730" s="20" t="s">
        <v>24</v>
      </c>
      <c r="BK730" s="103">
        <f>ROUND(L730*K730,2)</f>
        <v>0</v>
      </c>
      <c r="BL730" s="20" t="s">
        <v>243</v>
      </c>
      <c r="BM730" s="20" t="s">
        <v>1341</v>
      </c>
    </row>
    <row r="731" spans="2:51" s="10" customFormat="1" ht="22.5" customHeight="1">
      <c r="B731" s="165"/>
      <c r="C731" s="166"/>
      <c r="D731" s="166"/>
      <c r="E731" s="167" t="s">
        <v>5</v>
      </c>
      <c r="F731" s="280" t="s">
        <v>1342</v>
      </c>
      <c r="G731" s="281"/>
      <c r="H731" s="281"/>
      <c r="I731" s="281"/>
      <c r="J731" s="166"/>
      <c r="K731" s="168">
        <v>15.62</v>
      </c>
      <c r="L731" s="166"/>
      <c r="M731" s="166"/>
      <c r="N731" s="166"/>
      <c r="O731" s="166"/>
      <c r="P731" s="166"/>
      <c r="Q731" s="166"/>
      <c r="R731" s="169"/>
      <c r="T731" s="170"/>
      <c r="U731" s="166"/>
      <c r="V731" s="166"/>
      <c r="W731" s="166"/>
      <c r="X731" s="166"/>
      <c r="Y731" s="166"/>
      <c r="Z731" s="166"/>
      <c r="AA731" s="171"/>
      <c r="AT731" s="172" t="s">
        <v>169</v>
      </c>
      <c r="AU731" s="172" t="s">
        <v>102</v>
      </c>
      <c r="AV731" s="10" t="s">
        <v>102</v>
      </c>
      <c r="AW731" s="10" t="s">
        <v>39</v>
      </c>
      <c r="AX731" s="10" t="s">
        <v>24</v>
      </c>
      <c r="AY731" s="172" t="s">
        <v>161</v>
      </c>
    </row>
    <row r="732" spans="2:65" s="1" customFormat="1" ht="22.5" customHeight="1">
      <c r="B732" s="129"/>
      <c r="C732" s="181" t="s">
        <v>1343</v>
      </c>
      <c r="D732" s="181" t="s">
        <v>244</v>
      </c>
      <c r="E732" s="182" t="s">
        <v>1344</v>
      </c>
      <c r="F732" s="286" t="s">
        <v>1345</v>
      </c>
      <c r="G732" s="286"/>
      <c r="H732" s="286"/>
      <c r="I732" s="286"/>
      <c r="J732" s="183" t="s">
        <v>233</v>
      </c>
      <c r="K732" s="184">
        <v>17.182</v>
      </c>
      <c r="L732" s="287">
        <v>0</v>
      </c>
      <c r="M732" s="287"/>
      <c r="N732" s="288">
        <f>ROUND(L732*K732,2)</f>
        <v>0</v>
      </c>
      <c r="O732" s="279"/>
      <c r="P732" s="279"/>
      <c r="Q732" s="279"/>
      <c r="R732" s="132"/>
      <c r="T732" s="162" t="s">
        <v>5</v>
      </c>
      <c r="U732" s="46" t="s">
        <v>47</v>
      </c>
      <c r="V732" s="38"/>
      <c r="W732" s="163">
        <f>V732*K732</f>
        <v>0</v>
      </c>
      <c r="X732" s="163">
        <v>0.0126</v>
      </c>
      <c r="Y732" s="163">
        <f>X732*K732</f>
        <v>0.2164932</v>
      </c>
      <c r="Z732" s="163">
        <v>0</v>
      </c>
      <c r="AA732" s="164">
        <f>Z732*K732</f>
        <v>0</v>
      </c>
      <c r="AR732" s="20" t="s">
        <v>342</v>
      </c>
      <c r="AT732" s="20" t="s">
        <v>244</v>
      </c>
      <c r="AU732" s="20" t="s">
        <v>102</v>
      </c>
      <c r="AY732" s="20" t="s">
        <v>161</v>
      </c>
      <c r="BE732" s="103">
        <f>IF(U732="základní",N732,0)</f>
        <v>0</v>
      </c>
      <c r="BF732" s="103">
        <f>IF(U732="snížená",N732,0)</f>
        <v>0</v>
      </c>
      <c r="BG732" s="103">
        <f>IF(U732="zákl. přenesená",N732,0)</f>
        <v>0</v>
      </c>
      <c r="BH732" s="103">
        <f>IF(U732="sníž. přenesená",N732,0)</f>
        <v>0</v>
      </c>
      <c r="BI732" s="103">
        <f>IF(U732="nulová",N732,0)</f>
        <v>0</v>
      </c>
      <c r="BJ732" s="20" t="s">
        <v>24</v>
      </c>
      <c r="BK732" s="103">
        <f>ROUND(L732*K732,2)</f>
        <v>0</v>
      </c>
      <c r="BL732" s="20" t="s">
        <v>243</v>
      </c>
      <c r="BM732" s="20" t="s">
        <v>1346</v>
      </c>
    </row>
    <row r="733" spans="2:65" s="1" customFormat="1" ht="31.5" customHeight="1">
      <c r="B733" s="129"/>
      <c r="C733" s="158" t="s">
        <v>1347</v>
      </c>
      <c r="D733" s="158" t="s">
        <v>162</v>
      </c>
      <c r="E733" s="159" t="s">
        <v>1348</v>
      </c>
      <c r="F733" s="277" t="s">
        <v>1349</v>
      </c>
      <c r="G733" s="277"/>
      <c r="H733" s="277"/>
      <c r="I733" s="277"/>
      <c r="J733" s="160" t="s">
        <v>233</v>
      </c>
      <c r="K733" s="161">
        <v>15.62</v>
      </c>
      <c r="L733" s="278">
        <v>0</v>
      </c>
      <c r="M733" s="278"/>
      <c r="N733" s="279">
        <f>ROUND(L733*K733,2)</f>
        <v>0</v>
      </c>
      <c r="O733" s="279"/>
      <c r="P733" s="279"/>
      <c r="Q733" s="279"/>
      <c r="R733" s="132"/>
      <c r="T733" s="162" t="s">
        <v>5</v>
      </c>
      <c r="U733" s="46" t="s">
        <v>47</v>
      </c>
      <c r="V733" s="38"/>
      <c r="W733" s="163">
        <f>V733*K733</f>
        <v>0</v>
      </c>
      <c r="X733" s="163">
        <v>0</v>
      </c>
      <c r="Y733" s="163">
        <f>X733*K733</f>
        <v>0</v>
      </c>
      <c r="Z733" s="163">
        <v>0</v>
      </c>
      <c r="AA733" s="164">
        <f>Z733*K733</f>
        <v>0</v>
      </c>
      <c r="AR733" s="20" t="s">
        <v>243</v>
      </c>
      <c r="AT733" s="20" t="s">
        <v>162</v>
      </c>
      <c r="AU733" s="20" t="s">
        <v>102</v>
      </c>
      <c r="AY733" s="20" t="s">
        <v>161</v>
      </c>
      <c r="BE733" s="103">
        <f>IF(U733="základní",N733,0)</f>
        <v>0</v>
      </c>
      <c r="BF733" s="103">
        <f>IF(U733="snížená",N733,0)</f>
        <v>0</v>
      </c>
      <c r="BG733" s="103">
        <f>IF(U733="zákl. přenesená",N733,0)</f>
        <v>0</v>
      </c>
      <c r="BH733" s="103">
        <f>IF(U733="sníž. přenesená",N733,0)</f>
        <v>0</v>
      </c>
      <c r="BI733" s="103">
        <f>IF(U733="nulová",N733,0)</f>
        <v>0</v>
      </c>
      <c r="BJ733" s="20" t="s">
        <v>24</v>
      </c>
      <c r="BK733" s="103">
        <f>ROUND(L733*K733,2)</f>
        <v>0</v>
      </c>
      <c r="BL733" s="20" t="s">
        <v>243</v>
      </c>
      <c r="BM733" s="20" t="s">
        <v>1350</v>
      </c>
    </row>
    <row r="734" spans="2:65" s="1" customFormat="1" ht="44.25" customHeight="1">
      <c r="B734" s="129"/>
      <c r="C734" s="158" t="s">
        <v>1351</v>
      </c>
      <c r="D734" s="158" t="s">
        <v>162</v>
      </c>
      <c r="E734" s="159" t="s">
        <v>1352</v>
      </c>
      <c r="F734" s="277" t="s">
        <v>1353</v>
      </c>
      <c r="G734" s="277"/>
      <c r="H734" s="277"/>
      <c r="I734" s="277"/>
      <c r="J734" s="160" t="s">
        <v>233</v>
      </c>
      <c r="K734" s="161">
        <v>15.62</v>
      </c>
      <c r="L734" s="278">
        <v>0</v>
      </c>
      <c r="M734" s="278"/>
      <c r="N734" s="279">
        <f>ROUND(L734*K734,2)</f>
        <v>0</v>
      </c>
      <c r="O734" s="279"/>
      <c r="P734" s="279"/>
      <c r="Q734" s="279"/>
      <c r="R734" s="132"/>
      <c r="T734" s="162" t="s">
        <v>5</v>
      </c>
      <c r="U734" s="46" t="s">
        <v>47</v>
      </c>
      <c r="V734" s="38"/>
      <c r="W734" s="163">
        <f>V734*K734</f>
        <v>0</v>
      </c>
      <c r="X734" s="163">
        <v>0</v>
      </c>
      <c r="Y734" s="163">
        <f>X734*K734</f>
        <v>0</v>
      </c>
      <c r="Z734" s="163">
        <v>0</v>
      </c>
      <c r="AA734" s="164">
        <f>Z734*K734</f>
        <v>0</v>
      </c>
      <c r="AR734" s="20" t="s">
        <v>243</v>
      </c>
      <c r="AT734" s="20" t="s">
        <v>162</v>
      </c>
      <c r="AU734" s="20" t="s">
        <v>102</v>
      </c>
      <c r="AY734" s="20" t="s">
        <v>161</v>
      </c>
      <c r="BE734" s="103">
        <f>IF(U734="základní",N734,0)</f>
        <v>0</v>
      </c>
      <c r="BF734" s="103">
        <f>IF(U734="snížená",N734,0)</f>
        <v>0</v>
      </c>
      <c r="BG734" s="103">
        <f>IF(U734="zákl. přenesená",N734,0)</f>
        <v>0</v>
      </c>
      <c r="BH734" s="103">
        <f>IF(U734="sníž. přenesená",N734,0)</f>
        <v>0</v>
      </c>
      <c r="BI734" s="103">
        <f>IF(U734="nulová",N734,0)</f>
        <v>0</v>
      </c>
      <c r="BJ734" s="20" t="s">
        <v>24</v>
      </c>
      <c r="BK734" s="103">
        <f>ROUND(L734*K734,2)</f>
        <v>0</v>
      </c>
      <c r="BL734" s="20" t="s">
        <v>243</v>
      </c>
      <c r="BM734" s="20" t="s">
        <v>1354</v>
      </c>
    </row>
    <row r="735" spans="2:65" s="1" customFormat="1" ht="22.5" customHeight="1">
      <c r="B735" s="129"/>
      <c r="C735" s="158" t="s">
        <v>1355</v>
      </c>
      <c r="D735" s="158" t="s">
        <v>162</v>
      </c>
      <c r="E735" s="159" t="s">
        <v>1356</v>
      </c>
      <c r="F735" s="277" t="s">
        <v>1357</v>
      </c>
      <c r="G735" s="277"/>
      <c r="H735" s="277"/>
      <c r="I735" s="277"/>
      <c r="J735" s="160" t="s">
        <v>233</v>
      </c>
      <c r="K735" s="161">
        <v>15.62</v>
      </c>
      <c r="L735" s="278">
        <v>0</v>
      </c>
      <c r="M735" s="278"/>
      <c r="N735" s="279">
        <f>ROUND(L735*K735,2)</f>
        <v>0</v>
      </c>
      <c r="O735" s="279"/>
      <c r="P735" s="279"/>
      <c r="Q735" s="279"/>
      <c r="R735" s="132"/>
      <c r="T735" s="162" t="s">
        <v>5</v>
      </c>
      <c r="U735" s="46" t="s">
        <v>47</v>
      </c>
      <c r="V735" s="38"/>
      <c r="W735" s="163">
        <f>V735*K735</f>
        <v>0</v>
      </c>
      <c r="X735" s="163">
        <v>0.0003</v>
      </c>
      <c r="Y735" s="163">
        <f>X735*K735</f>
        <v>0.004685999999999999</v>
      </c>
      <c r="Z735" s="163">
        <v>0</v>
      </c>
      <c r="AA735" s="164">
        <f>Z735*K735</f>
        <v>0</v>
      </c>
      <c r="AR735" s="20" t="s">
        <v>243</v>
      </c>
      <c r="AT735" s="20" t="s">
        <v>162</v>
      </c>
      <c r="AU735" s="20" t="s">
        <v>102</v>
      </c>
      <c r="AY735" s="20" t="s">
        <v>161</v>
      </c>
      <c r="BE735" s="103">
        <f>IF(U735="základní",N735,0)</f>
        <v>0</v>
      </c>
      <c r="BF735" s="103">
        <f>IF(U735="snížená",N735,0)</f>
        <v>0</v>
      </c>
      <c r="BG735" s="103">
        <f>IF(U735="zákl. přenesená",N735,0)</f>
        <v>0</v>
      </c>
      <c r="BH735" s="103">
        <f>IF(U735="sníž. přenesená",N735,0)</f>
        <v>0</v>
      </c>
      <c r="BI735" s="103">
        <f>IF(U735="nulová",N735,0)</f>
        <v>0</v>
      </c>
      <c r="BJ735" s="20" t="s">
        <v>24</v>
      </c>
      <c r="BK735" s="103">
        <f>ROUND(L735*K735,2)</f>
        <v>0</v>
      </c>
      <c r="BL735" s="20" t="s">
        <v>243</v>
      </c>
      <c r="BM735" s="20" t="s">
        <v>1358</v>
      </c>
    </row>
    <row r="736" spans="2:65" s="1" customFormat="1" ht="31.5" customHeight="1">
      <c r="B736" s="129"/>
      <c r="C736" s="158" t="s">
        <v>1359</v>
      </c>
      <c r="D736" s="158" t="s">
        <v>162</v>
      </c>
      <c r="E736" s="159" t="s">
        <v>1360</v>
      </c>
      <c r="F736" s="277" t="s">
        <v>1361</v>
      </c>
      <c r="G736" s="277"/>
      <c r="H736" s="277"/>
      <c r="I736" s="277"/>
      <c r="J736" s="160" t="s">
        <v>790</v>
      </c>
      <c r="K736" s="193">
        <v>0</v>
      </c>
      <c r="L736" s="278">
        <v>0</v>
      </c>
      <c r="M736" s="278"/>
      <c r="N736" s="279">
        <f>ROUND(L736*K736,2)</f>
        <v>0</v>
      </c>
      <c r="O736" s="279"/>
      <c r="P736" s="279"/>
      <c r="Q736" s="279"/>
      <c r="R736" s="132"/>
      <c r="T736" s="162" t="s">
        <v>5</v>
      </c>
      <c r="U736" s="46" t="s">
        <v>47</v>
      </c>
      <c r="V736" s="38"/>
      <c r="W736" s="163">
        <f>V736*K736</f>
        <v>0</v>
      </c>
      <c r="X736" s="163">
        <v>0</v>
      </c>
      <c r="Y736" s="163">
        <f>X736*K736</f>
        <v>0</v>
      </c>
      <c r="Z736" s="163">
        <v>0</v>
      </c>
      <c r="AA736" s="164">
        <f>Z736*K736</f>
        <v>0</v>
      </c>
      <c r="AR736" s="20" t="s">
        <v>243</v>
      </c>
      <c r="AT736" s="20" t="s">
        <v>162</v>
      </c>
      <c r="AU736" s="20" t="s">
        <v>102</v>
      </c>
      <c r="AY736" s="20" t="s">
        <v>161</v>
      </c>
      <c r="BE736" s="103">
        <f>IF(U736="základní",N736,0)</f>
        <v>0</v>
      </c>
      <c r="BF736" s="103">
        <f>IF(U736="snížená",N736,0)</f>
        <v>0</v>
      </c>
      <c r="BG736" s="103">
        <f>IF(U736="zákl. přenesená",N736,0)</f>
        <v>0</v>
      </c>
      <c r="BH736" s="103">
        <f>IF(U736="sníž. přenesená",N736,0)</f>
        <v>0</v>
      </c>
      <c r="BI736" s="103">
        <f>IF(U736="nulová",N736,0)</f>
        <v>0</v>
      </c>
      <c r="BJ736" s="20" t="s">
        <v>24</v>
      </c>
      <c r="BK736" s="103">
        <f>ROUND(L736*K736,2)</f>
        <v>0</v>
      </c>
      <c r="BL736" s="20" t="s">
        <v>243</v>
      </c>
      <c r="BM736" s="20" t="s">
        <v>1362</v>
      </c>
    </row>
    <row r="737" spans="2:63" s="9" customFormat="1" ht="29.85" customHeight="1">
      <c r="B737" s="147"/>
      <c r="C737" s="148"/>
      <c r="D737" s="157" t="s">
        <v>133</v>
      </c>
      <c r="E737" s="157"/>
      <c r="F737" s="157"/>
      <c r="G737" s="157"/>
      <c r="H737" s="157"/>
      <c r="I737" s="157"/>
      <c r="J737" s="157"/>
      <c r="K737" s="157"/>
      <c r="L737" s="157"/>
      <c r="M737" s="157"/>
      <c r="N737" s="291">
        <f>BK737</f>
        <v>0</v>
      </c>
      <c r="O737" s="292"/>
      <c r="P737" s="292"/>
      <c r="Q737" s="292"/>
      <c r="R737" s="150"/>
      <c r="T737" s="151"/>
      <c r="U737" s="148"/>
      <c r="V737" s="148"/>
      <c r="W737" s="152">
        <f>SUM(W738:W739)</f>
        <v>0</v>
      </c>
      <c r="X737" s="148"/>
      <c r="Y737" s="152">
        <f>SUM(Y738:Y739)</f>
        <v>0.00558</v>
      </c>
      <c r="Z737" s="148"/>
      <c r="AA737" s="153">
        <f>SUM(AA738:AA739)</f>
        <v>0</v>
      </c>
      <c r="AR737" s="154" t="s">
        <v>102</v>
      </c>
      <c r="AT737" s="155" t="s">
        <v>81</v>
      </c>
      <c r="AU737" s="155" t="s">
        <v>24</v>
      </c>
      <c r="AY737" s="154" t="s">
        <v>161</v>
      </c>
      <c r="BK737" s="156">
        <f>SUM(BK738:BK739)</f>
        <v>0</v>
      </c>
    </row>
    <row r="738" spans="2:65" s="1" customFormat="1" ht="44.25" customHeight="1">
      <c r="B738" s="129"/>
      <c r="C738" s="158" t="s">
        <v>1363</v>
      </c>
      <c r="D738" s="158" t="s">
        <v>162</v>
      </c>
      <c r="E738" s="159" t="s">
        <v>1364</v>
      </c>
      <c r="F738" s="277" t="s">
        <v>1365</v>
      </c>
      <c r="G738" s="277"/>
      <c r="H738" s="277"/>
      <c r="I738" s="277"/>
      <c r="J738" s="160" t="s">
        <v>233</v>
      </c>
      <c r="K738" s="161">
        <v>23.25</v>
      </c>
      <c r="L738" s="278">
        <v>0</v>
      </c>
      <c r="M738" s="278"/>
      <c r="N738" s="279">
        <f>ROUND(L738*K738,2)</f>
        <v>0</v>
      </c>
      <c r="O738" s="279"/>
      <c r="P738" s="279"/>
      <c r="Q738" s="279"/>
      <c r="R738" s="132"/>
      <c r="T738" s="162" t="s">
        <v>5</v>
      </c>
      <c r="U738" s="46" t="s">
        <v>47</v>
      </c>
      <c r="V738" s="38"/>
      <c r="W738" s="163">
        <f>V738*K738</f>
        <v>0</v>
      </c>
      <c r="X738" s="163">
        <v>0.00012</v>
      </c>
      <c r="Y738" s="163">
        <f>X738*K738</f>
        <v>0.00279</v>
      </c>
      <c r="Z738" s="163">
        <v>0</v>
      </c>
      <c r="AA738" s="164">
        <f>Z738*K738</f>
        <v>0</v>
      </c>
      <c r="AR738" s="20" t="s">
        <v>243</v>
      </c>
      <c r="AT738" s="20" t="s">
        <v>162</v>
      </c>
      <c r="AU738" s="20" t="s">
        <v>102</v>
      </c>
      <c r="AY738" s="20" t="s">
        <v>161</v>
      </c>
      <c r="BE738" s="103">
        <f>IF(U738="základní",N738,0)</f>
        <v>0</v>
      </c>
      <c r="BF738" s="103">
        <f>IF(U738="snížená",N738,0)</f>
        <v>0</v>
      </c>
      <c r="BG738" s="103">
        <f>IF(U738="zákl. přenesená",N738,0)</f>
        <v>0</v>
      </c>
      <c r="BH738" s="103">
        <f>IF(U738="sníž. přenesená",N738,0)</f>
        <v>0</v>
      </c>
      <c r="BI738" s="103">
        <f>IF(U738="nulová",N738,0)</f>
        <v>0</v>
      </c>
      <c r="BJ738" s="20" t="s">
        <v>24</v>
      </c>
      <c r="BK738" s="103">
        <f>ROUND(L738*K738,2)</f>
        <v>0</v>
      </c>
      <c r="BL738" s="20" t="s">
        <v>243</v>
      </c>
      <c r="BM738" s="20" t="s">
        <v>1366</v>
      </c>
    </row>
    <row r="739" spans="2:65" s="1" customFormat="1" ht="31.5" customHeight="1">
      <c r="B739" s="129"/>
      <c r="C739" s="158" t="s">
        <v>1367</v>
      </c>
      <c r="D739" s="158" t="s">
        <v>162</v>
      </c>
      <c r="E739" s="159" t="s">
        <v>1368</v>
      </c>
      <c r="F739" s="277" t="s">
        <v>1369</v>
      </c>
      <c r="G739" s="277"/>
      <c r="H739" s="277"/>
      <c r="I739" s="277"/>
      <c r="J739" s="160" t="s">
        <v>233</v>
      </c>
      <c r="K739" s="161">
        <v>23.25</v>
      </c>
      <c r="L739" s="278">
        <v>0</v>
      </c>
      <c r="M739" s="278"/>
      <c r="N739" s="279">
        <f>ROUND(L739*K739,2)</f>
        <v>0</v>
      </c>
      <c r="O739" s="279"/>
      <c r="P739" s="279"/>
      <c r="Q739" s="279"/>
      <c r="R739" s="132"/>
      <c r="T739" s="162" t="s">
        <v>5</v>
      </c>
      <c r="U739" s="46" t="s">
        <v>47</v>
      </c>
      <c r="V739" s="38"/>
      <c r="W739" s="163">
        <f>V739*K739</f>
        <v>0</v>
      </c>
      <c r="X739" s="163">
        <v>0.00012</v>
      </c>
      <c r="Y739" s="163">
        <f>X739*K739</f>
        <v>0.00279</v>
      </c>
      <c r="Z739" s="163">
        <v>0</v>
      </c>
      <c r="AA739" s="164">
        <f>Z739*K739</f>
        <v>0</v>
      </c>
      <c r="AR739" s="20" t="s">
        <v>243</v>
      </c>
      <c r="AT739" s="20" t="s">
        <v>162</v>
      </c>
      <c r="AU739" s="20" t="s">
        <v>102</v>
      </c>
      <c r="AY739" s="20" t="s">
        <v>161</v>
      </c>
      <c r="BE739" s="103">
        <f>IF(U739="základní",N739,0)</f>
        <v>0</v>
      </c>
      <c r="BF739" s="103">
        <f>IF(U739="snížená",N739,0)</f>
        <v>0</v>
      </c>
      <c r="BG739" s="103">
        <f>IF(U739="zákl. přenesená",N739,0)</f>
        <v>0</v>
      </c>
      <c r="BH739" s="103">
        <f>IF(U739="sníž. přenesená",N739,0)</f>
        <v>0</v>
      </c>
      <c r="BI739" s="103">
        <f>IF(U739="nulová",N739,0)</f>
        <v>0</v>
      </c>
      <c r="BJ739" s="20" t="s">
        <v>24</v>
      </c>
      <c r="BK739" s="103">
        <f>ROUND(L739*K739,2)</f>
        <v>0</v>
      </c>
      <c r="BL739" s="20" t="s">
        <v>243</v>
      </c>
      <c r="BM739" s="20" t="s">
        <v>1370</v>
      </c>
    </row>
    <row r="740" spans="2:63" s="9" customFormat="1" ht="29.85" customHeight="1">
      <c r="B740" s="147"/>
      <c r="C740" s="148"/>
      <c r="D740" s="157" t="s">
        <v>134</v>
      </c>
      <c r="E740" s="157"/>
      <c r="F740" s="157"/>
      <c r="G740" s="157"/>
      <c r="H740" s="157"/>
      <c r="I740" s="157"/>
      <c r="J740" s="157"/>
      <c r="K740" s="157"/>
      <c r="L740" s="157"/>
      <c r="M740" s="157"/>
      <c r="N740" s="291">
        <f>BK740</f>
        <v>0</v>
      </c>
      <c r="O740" s="292"/>
      <c r="P740" s="292"/>
      <c r="Q740" s="292"/>
      <c r="R740" s="150"/>
      <c r="T740" s="151"/>
      <c r="U740" s="148"/>
      <c r="V740" s="148"/>
      <c r="W740" s="152">
        <f>SUM(W741:W747)</f>
        <v>0</v>
      </c>
      <c r="X740" s="148"/>
      <c r="Y740" s="152">
        <f>SUM(Y741:Y747)</f>
        <v>0.6209977</v>
      </c>
      <c r="Z740" s="148"/>
      <c r="AA740" s="153">
        <f>SUM(AA741:AA747)</f>
        <v>0</v>
      </c>
      <c r="AR740" s="154" t="s">
        <v>102</v>
      </c>
      <c r="AT740" s="155" t="s">
        <v>81</v>
      </c>
      <c r="AU740" s="155" t="s">
        <v>24</v>
      </c>
      <c r="AY740" s="154" t="s">
        <v>161</v>
      </c>
      <c r="BK740" s="156">
        <f>SUM(BK741:BK747)</f>
        <v>0</v>
      </c>
    </row>
    <row r="741" spans="2:65" s="1" customFormat="1" ht="31.5" customHeight="1">
      <c r="B741" s="129"/>
      <c r="C741" s="158" t="s">
        <v>1371</v>
      </c>
      <c r="D741" s="158" t="s">
        <v>162</v>
      </c>
      <c r="E741" s="159" t="s">
        <v>1372</v>
      </c>
      <c r="F741" s="277" t="s">
        <v>1373</v>
      </c>
      <c r="G741" s="277"/>
      <c r="H741" s="277"/>
      <c r="I741" s="277"/>
      <c r="J741" s="160" t="s">
        <v>233</v>
      </c>
      <c r="K741" s="161">
        <v>1200.73</v>
      </c>
      <c r="L741" s="278">
        <v>0</v>
      </c>
      <c r="M741" s="278"/>
      <c r="N741" s="279">
        <f>ROUND(L741*K741,2)</f>
        <v>0</v>
      </c>
      <c r="O741" s="279"/>
      <c r="P741" s="279"/>
      <c r="Q741" s="279"/>
      <c r="R741" s="132"/>
      <c r="T741" s="162" t="s">
        <v>5</v>
      </c>
      <c r="U741" s="46" t="s">
        <v>47</v>
      </c>
      <c r="V741" s="38"/>
      <c r="W741" s="163">
        <f>V741*K741</f>
        <v>0</v>
      </c>
      <c r="X741" s="163">
        <v>0.0002</v>
      </c>
      <c r="Y741" s="163">
        <f>X741*K741</f>
        <v>0.24014600000000003</v>
      </c>
      <c r="Z741" s="163">
        <v>0</v>
      </c>
      <c r="AA741" s="164">
        <f>Z741*K741</f>
        <v>0</v>
      </c>
      <c r="AR741" s="20" t="s">
        <v>243</v>
      </c>
      <c r="AT741" s="20" t="s">
        <v>162</v>
      </c>
      <c r="AU741" s="20" t="s">
        <v>102</v>
      </c>
      <c r="AY741" s="20" t="s">
        <v>161</v>
      </c>
      <c r="BE741" s="103">
        <f>IF(U741="základní",N741,0)</f>
        <v>0</v>
      </c>
      <c r="BF741" s="103">
        <f>IF(U741="snížená",N741,0)</f>
        <v>0</v>
      </c>
      <c r="BG741" s="103">
        <f>IF(U741="zákl. přenesená",N741,0)</f>
        <v>0</v>
      </c>
      <c r="BH741" s="103">
        <f>IF(U741="sníž. přenesená",N741,0)</f>
        <v>0</v>
      </c>
      <c r="BI741" s="103">
        <f>IF(U741="nulová",N741,0)</f>
        <v>0</v>
      </c>
      <c r="BJ741" s="20" t="s">
        <v>24</v>
      </c>
      <c r="BK741" s="103">
        <f>ROUND(L741*K741,2)</f>
        <v>0</v>
      </c>
      <c r="BL741" s="20" t="s">
        <v>243</v>
      </c>
      <c r="BM741" s="20" t="s">
        <v>1374</v>
      </c>
    </row>
    <row r="742" spans="2:51" s="10" customFormat="1" ht="22.5" customHeight="1">
      <c r="B742" s="165"/>
      <c r="C742" s="166"/>
      <c r="D742" s="166"/>
      <c r="E742" s="167" t="s">
        <v>5</v>
      </c>
      <c r="F742" s="280" t="s">
        <v>1375</v>
      </c>
      <c r="G742" s="281"/>
      <c r="H742" s="281"/>
      <c r="I742" s="281"/>
      <c r="J742" s="166"/>
      <c r="K742" s="168">
        <v>1200.73</v>
      </c>
      <c r="L742" s="166"/>
      <c r="M742" s="166"/>
      <c r="N742" s="166"/>
      <c r="O742" s="166"/>
      <c r="P742" s="166"/>
      <c r="Q742" s="166"/>
      <c r="R742" s="169"/>
      <c r="T742" s="170"/>
      <c r="U742" s="166"/>
      <c r="V742" s="166"/>
      <c r="W742" s="166"/>
      <c r="X742" s="166"/>
      <c r="Y742" s="166"/>
      <c r="Z742" s="166"/>
      <c r="AA742" s="171"/>
      <c r="AT742" s="172" t="s">
        <v>169</v>
      </c>
      <c r="AU742" s="172" t="s">
        <v>102</v>
      </c>
      <c r="AV742" s="10" t="s">
        <v>102</v>
      </c>
      <c r="AW742" s="10" t="s">
        <v>39</v>
      </c>
      <c r="AX742" s="10" t="s">
        <v>24</v>
      </c>
      <c r="AY742" s="172" t="s">
        <v>161</v>
      </c>
    </row>
    <row r="743" spans="2:65" s="1" customFormat="1" ht="31.5" customHeight="1">
      <c r="B743" s="129"/>
      <c r="C743" s="158" t="s">
        <v>1376</v>
      </c>
      <c r="D743" s="158" t="s">
        <v>162</v>
      </c>
      <c r="E743" s="159" t="s">
        <v>1377</v>
      </c>
      <c r="F743" s="277" t="s">
        <v>1378</v>
      </c>
      <c r="G743" s="277"/>
      <c r="H743" s="277"/>
      <c r="I743" s="277"/>
      <c r="J743" s="160" t="s">
        <v>233</v>
      </c>
      <c r="K743" s="161">
        <v>1200.73</v>
      </c>
      <c r="L743" s="278">
        <v>0</v>
      </c>
      <c r="M743" s="278"/>
      <c r="N743" s="279">
        <f>ROUND(L743*K743,2)</f>
        <v>0</v>
      </c>
      <c r="O743" s="279"/>
      <c r="P743" s="279"/>
      <c r="Q743" s="279"/>
      <c r="R743" s="132"/>
      <c r="T743" s="162" t="s">
        <v>5</v>
      </c>
      <c r="U743" s="46" t="s">
        <v>47</v>
      </c>
      <c r="V743" s="38"/>
      <c r="W743" s="163">
        <f>V743*K743</f>
        <v>0</v>
      </c>
      <c r="X743" s="163">
        <v>0.00029</v>
      </c>
      <c r="Y743" s="163">
        <f>X743*K743</f>
        <v>0.3482117</v>
      </c>
      <c r="Z743" s="163">
        <v>0</v>
      </c>
      <c r="AA743" s="164">
        <f>Z743*K743</f>
        <v>0</v>
      </c>
      <c r="AR743" s="20" t="s">
        <v>243</v>
      </c>
      <c r="AT743" s="20" t="s">
        <v>162</v>
      </c>
      <c r="AU743" s="20" t="s">
        <v>102</v>
      </c>
      <c r="AY743" s="20" t="s">
        <v>161</v>
      </c>
      <c r="BE743" s="103">
        <f>IF(U743="základní",N743,0)</f>
        <v>0</v>
      </c>
      <c r="BF743" s="103">
        <f>IF(U743="snížená",N743,0)</f>
        <v>0</v>
      </c>
      <c r="BG743" s="103">
        <f>IF(U743="zákl. přenesená",N743,0)</f>
        <v>0</v>
      </c>
      <c r="BH743" s="103">
        <f>IF(U743="sníž. přenesená",N743,0)</f>
        <v>0</v>
      </c>
      <c r="BI743" s="103">
        <f>IF(U743="nulová",N743,0)</f>
        <v>0</v>
      </c>
      <c r="BJ743" s="20" t="s">
        <v>24</v>
      </c>
      <c r="BK743" s="103">
        <f>ROUND(L743*K743,2)</f>
        <v>0</v>
      </c>
      <c r="BL743" s="20" t="s">
        <v>243</v>
      </c>
      <c r="BM743" s="20" t="s">
        <v>1379</v>
      </c>
    </row>
    <row r="744" spans="2:65" s="1" customFormat="1" ht="22.5" customHeight="1">
      <c r="B744" s="129"/>
      <c r="C744" s="158" t="s">
        <v>1380</v>
      </c>
      <c r="D744" s="158" t="s">
        <v>162</v>
      </c>
      <c r="E744" s="159" t="s">
        <v>1381</v>
      </c>
      <c r="F744" s="277" t="s">
        <v>1382</v>
      </c>
      <c r="G744" s="277"/>
      <c r="H744" s="277"/>
      <c r="I744" s="277"/>
      <c r="J744" s="160" t="s">
        <v>233</v>
      </c>
      <c r="K744" s="161">
        <v>192</v>
      </c>
      <c r="L744" s="278">
        <v>0</v>
      </c>
      <c r="M744" s="278"/>
      <c r="N744" s="279">
        <f>ROUND(L744*K744,2)</f>
        <v>0</v>
      </c>
      <c r="O744" s="279"/>
      <c r="P744" s="279"/>
      <c r="Q744" s="279"/>
      <c r="R744" s="132"/>
      <c r="T744" s="162" t="s">
        <v>5</v>
      </c>
      <c r="U744" s="46" t="s">
        <v>47</v>
      </c>
      <c r="V744" s="38"/>
      <c r="W744" s="163">
        <f>V744*K744</f>
        <v>0</v>
      </c>
      <c r="X744" s="163">
        <v>0.00017</v>
      </c>
      <c r="Y744" s="163">
        <f>X744*K744</f>
        <v>0.03264</v>
      </c>
      <c r="Z744" s="163">
        <v>0</v>
      </c>
      <c r="AA744" s="164">
        <f>Z744*K744</f>
        <v>0</v>
      </c>
      <c r="AR744" s="20" t="s">
        <v>243</v>
      </c>
      <c r="AT744" s="20" t="s">
        <v>162</v>
      </c>
      <c r="AU744" s="20" t="s">
        <v>102</v>
      </c>
      <c r="AY744" s="20" t="s">
        <v>161</v>
      </c>
      <c r="BE744" s="103">
        <f>IF(U744="základní",N744,0)</f>
        <v>0</v>
      </c>
      <c r="BF744" s="103">
        <f>IF(U744="snížená",N744,0)</f>
        <v>0</v>
      </c>
      <c r="BG744" s="103">
        <f>IF(U744="zákl. přenesená",N744,0)</f>
        <v>0</v>
      </c>
      <c r="BH744" s="103">
        <f>IF(U744="sníž. přenesená",N744,0)</f>
        <v>0</v>
      </c>
      <c r="BI744" s="103">
        <f>IF(U744="nulová",N744,0)</f>
        <v>0</v>
      </c>
      <c r="BJ744" s="20" t="s">
        <v>24</v>
      </c>
      <c r="BK744" s="103">
        <f>ROUND(L744*K744,2)</f>
        <v>0</v>
      </c>
      <c r="BL744" s="20" t="s">
        <v>243</v>
      </c>
      <c r="BM744" s="20" t="s">
        <v>1383</v>
      </c>
    </row>
    <row r="745" spans="2:51" s="10" customFormat="1" ht="22.5" customHeight="1">
      <c r="B745" s="165"/>
      <c r="C745" s="166"/>
      <c r="D745" s="166"/>
      <c r="E745" s="167" t="s">
        <v>5</v>
      </c>
      <c r="F745" s="280" t="s">
        <v>1384</v>
      </c>
      <c r="G745" s="281"/>
      <c r="H745" s="281"/>
      <c r="I745" s="281"/>
      <c r="J745" s="166"/>
      <c r="K745" s="168">
        <v>35</v>
      </c>
      <c r="L745" s="166"/>
      <c r="M745" s="166"/>
      <c r="N745" s="166"/>
      <c r="O745" s="166"/>
      <c r="P745" s="166"/>
      <c r="Q745" s="166"/>
      <c r="R745" s="169"/>
      <c r="T745" s="170"/>
      <c r="U745" s="166"/>
      <c r="V745" s="166"/>
      <c r="W745" s="166"/>
      <c r="X745" s="166"/>
      <c r="Y745" s="166"/>
      <c r="Z745" s="166"/>
      <c r="AA745" s="171"/>
      <c r="AT745" s="172" t="s">
        <v>169</v>
      </c>
      <c r="AU745" s="172" t="s">
        <v>102</v>
      </c>
      <c r="AV745" s="10" t="s">
        <v>102</v>
      </c>
      <c r="AW745" s="10" t="s">
        <v>39</v>
      </c>
      <c r="AX745" s="10" t="s">
        <v>82</v>
      </c>
      <c r="AY745" s="172" t="s">
        <v>161</v>
      </c>
    </row>
    <row r="746" spans="2:51" s="10" customFormat="1" ht="22.5" customHeight="1">
      <c r="B746" s="165"/>
      <c r="C746" s="166"/>
      <c r="D746" s="166"/>
      <c r="E746" s="167" t="s">
        <v>5</v>
      </c>
      <c r="F746" s="282" t="s">
        <v>963</v>
      </c>
      <c r="G746" s="283"/>
      <c r="H746" s="283"/>
      <c r="I746" s="283"/>
      <c r="J746" s="166"/>
      <c r="K746" s="168">
        <v>157</v>
      </c>
      <c r="L746" s="166"/>
      <c r="M746" s="166"/>
      <c r="N746" s="166"/>
      <c r="O746" s="166"/>
      <c r="P746" s="166"/>
      <c r="Q746" s="166"/>
      <c r="R746" s="169"/>
      <c r="T746" s="170"/>
      <c r="U746" s="166"/>
      <c r="V746" s="166"/>
      <c r="W746" s="166"/>
      <c r="X746" s="166"/>
      <c r="Y746" s="166"/>
      <c r="Z746" s="166"/>
      <c r="AA746" s="171"/>
      <c r="AT746" s="172" t="s">
        <v>169</v>
      </c>
      <c r="AU746" s="172" t="s">
        <v>102</v>
      </c>
      <c r="AV746" s="10" t="s">
        <v>102</v>
      </c>
      <c r="AW746" s="10" t="s">
        <v>39</v>
      </c>
      <c r="AX746" s="10" t="s">
        <v>82</v>
      </c>
      <c r="AY746" s="172" t="s">
        <v>161</v>
      </c>
    </row>
    <row r="747" spans="2:51" s="11" customFormat="1" ht="22.5" customHeight="1">
      <c r="B747" s="173"/>
      <c r="C747" s="174"/>
      <c r="D747" s="174"/>
      <c r="E747" s="175" t="s">
        <v>5</v>
      </c>
      <c r="F747" s="284" t="s">
        <v>171</v>
      </c>
      <c r="G747" s="285"/>
      <c r="H747" s="285"/>
      <c r="I747" s="285"/>
      <c r="J747" s="174"/>
      <c r="K747" s="176">
        <v>192</v>
      </c>
      <c r="L747" s="174"/>
      <c r="M747" s="174"/>
      <c r="N747" s="174"/>
      <c r="O747" s="174"/>
      <c r="P747" s="174"/>
      <c r="Q747" s="174"/>
      <c r="R747" s="177"/>
      <c r="T747" s="178"/>
      <c r="U747" s="174"/>
      <c r="V747" s="174"/>
      <c r="W747" s="174"/>
      <c r="X747" s="174"/>
      <c r="Y747" s="174"/>
      <c r="Z747" s="174"/>
      <c r="AA747" s="179"/>
      <c r="AT747" s="180" t="s">
        <v>169</v>
      </c>
      <c r="AU747" s="180" t="s">
        <v>102</v>
      </c>
      <c r="AV747" s="11" t="s">
        <v>166</v>
      </c>
      <c r="AW747" s="11" t="s">
        <v>39</v>
      </c>
      <c r="AX747" s="11" t="s">
        <v>24</v>
      </c>
      <c r="AY747" s="180" t="s">
        <v>161</v>
      </c>
    </row>
    <row r="748" spans="2:63" s="9" customFormat="1" ht="37.35" customHeight="1">
      <c r="B748" s="147"/>
      <c r="C748" s="148"/>
      <c r="D748" s="149" t="s">
        <v>135</v>
      </c>
      <c r="E748" s="149"/>
      <c r="F748" s="149"/>
      <c r="G748" s="149"/>
      <c r="H748" s="149"/>
      <c r="I748" s="149"/>
      <c r="J748" s="149"/>
      <c r="K748" s="149"/>
      <c r="L748" s="149"/>
      <c r="M748" s="149"/>
      <c r="N748" s="270">
        <f>BK748</f>
        <v>0</v>
      </c>
      <c r="O748" s="267"/>
      <c r="P748" s="267"/>
      <c r="Q748" s="267"/>
      <c r="R748" s="150"/>
      <c r="T748" s="151"/>
      <c r="U748" s="148"/>
      <c r="V748" s="148"/>
      <c r="W748" s="152">
        <f>W749</f>
        <v>0</v>
      </c>
      <c r="X748" s="148"/>
      <c r="Y748" s="152">
        <f>Y749</f>
        <v>0</v>
      </c>
      <c r="Z748" s="148"/>
      <c r="AA748" s="153">
        <f>AA749</f>
        <v>0</v>
      </c>
      <c r="AR748" s="154" t="s">
        <v>185</v>
      </c>
      <c r="AT748" s="155" t="s">
        <v>81</v>
      </c>
      <c r="AU748" s="155" t="s">
        <v>82</v>
      </c>
      <c r="AY748" s="154" t="s">
        <v>161</v>
      </c>
      <c r="BK748" s="156">
        <f>BK749</f>
        <v>0</v>
      </c>
    </row>
    <row r="749" spans="2:63" s="9" customFormat="1" ht="19.9" customHeight="1">
      <c r="B749" s="147"/>
      <c r="C749" s="148"/>
      <c r="D749" s="157" t="s">
        <v>136</v>
      </c>
      <c r="E749" s="157"/>
      <c r="F749" s="157"/>
      <c r="G749" s="157"/>
      <c r="H749" s="157"/>
      <c r="I749" s="157"/>
      <c r="J749" s="157"/>
      <c r="K749" s="157"/>
      <c r="L749" s="157"/>
      <c r="M749" s="157"/>
      <c r="N749" s="298">
        <f>BK749</f>
        <v>0</v>
      </c>
      <c r="O749" s="299"/>
      <c r="P749" s="299"/>
      <c r="Q749" s="299"/>
      <c r="R749" s="150"/>
      <c r="T749" s="151"/>
      <c r="U749" s="148"/>
      <c r="V749" s="148"/>
      <c r="W749" s="152">
        <f>W750</f>
        <v>0</v>
      </c>
      <c r="X749" s="148"/>
      <c r="Y749" s="152">
        <f>Y750</f>
        <v>0</v>
      </c>
      <c r="Z749" s="148"/>
      <c r="AA749" s="153">
        <f>AA750</f>
        <v>0</v>
      </c>
      <c r="AR749" s="154" t="s">
        <v>185</v>
      </c>
      <c r="AT749" s="155" t="s">
        <v>81</v>
      </c>
      <c r="AU749" s="155" t="s">
        <v>24</v>
      </c>
      <c r="AY749" s="154" t="s">
        <v>161</v>
      </c>
      <c r="BK749" s="156">
        <f>BK750</f>
        <v>0</v>
      </c>
    </row>
    <row r="750" spans="2:65" s="1" customFormat="1" ht="22.5" customHeight="1">
      <c r="B750" s="129"/>
      <c r="C750" s="158" t="s">
        <v>1385</v>
      </c>
      <c r="D750" s="158" t="s">
        <v>162</v>
      </c>
      <c r="E750" s="159" t="s">
        <v>1386</v>
      </c>
      <c r="F750" s="277" t="s">
        <v>139</v>
      </c>
      <c r="G750" s="277"/>
      <c r="H750" s="277"/>
      <c r="I750" s="277"/>
      <c r="J750" s="160" t="s">
        <v>178</v>
      </c>
      <c r="K750" s="161">
        <v>1</v>
      </c>
      <c r="L750" s="278">
        <v>0</v>
      </c>
      <c r="M750" s="278"/>
      <c r="N750" s="279">
        <f>ROUND(L750*K750,2)</f>
        <v>0</v>
      </c>
      <c r="O750" s="279"/>
      <c r="P750" s="279"/>
      <c r="Q750" s="279"/>
      <c r="R750" s="132"/>
      <c r="T750" s="162" t="s">
        <v>5</v>
      </c>
      <c r="U750" s="46" t="s">
        <v>47</v>
      </c>
      <c r="V750" s="38"/>
      <c r="W750" s="163">
        <f>V750*K750</f>
        <v>0</v>
      </c>
      <c r="X750" s="163">
        <v>0</v>
      </c>
      <c r="Y750" s="163">
        <f>X750*K750</f>
        <v>0</v>
      </c>
      <c r="Z750" s="163">
        <v>0</v>
      </c>
      <c r="AA750" s="164">
        <f>Z750*K750</f>
        <v>0</v>
      </c>
      <c r="AR750" s="20" t="s">
        <v>1387</v>
      </c>
      <c r="AT750" s="20" t="s">
        <v>162</v>
      </c>
      <c r="AU750" s="20" t="s">
        <v>102</v>
      </c>
      <c r="AY750" s="20" t="s">
        <v>161</v>
      </c>
      <c r="BE750" s="103">
        <f>IF(U750="základní",N750,0)</f>
        <v>0</v>
      </c>
      <c r="BF750" s="103">
        <f>IF(U750="snížená",N750,0)</f>
        <v>0</v>
      </c>
      <c r="BG750" s="103">
        <f>IF(U750="zákl. přenesená",N750,0)</f>
        <v>0</v>
      </c>
      <c r="BH750" s="103">
        <f>IF(U750="sníž. přenesená",N750,0)</f>
        <v>0</v>
      </c>
      <c r="BI750" s="103">
        <f>IF(U750="nulová",N750,0)</f>
        <v>0</v>
      </c>
      <c r="BJ750" s="20" t="s">
        <v>24</v>
      </c>
      <c r="BK750" s="103">
        <f>ROUND(L750*K750,2)</f>
        <v>0</v>
      </c>
      <c r="BL750" s="20" t="s">
        <v>1387</v>
      </c>
      <c r="BM750" s="20" t="s">
        <v>1388</v>
      </c>
    </row>
    <row r="751" spans="2:63" s="1" customFormat="1" ht="49.9" customHeight="1">
      <c r="B751" s="37"/>
      <c r="C751" s="38"/>
      <c r="D751" s="149" t="s">
        <v>1389</v>
      </c>
      <c r="E751" s="38"/>
      <c r="F751" s="38"/>
      <c r="G751" s="38"/>
      <c r="H751" s="38"/>
      <c r="I751" s="38"/>
      <c r="J751" s="38"/>
      <c r="K751" s="38"/>
      <c r="L751" s="38"/>
      <c r="M751" s="38"/>
      <c r="N751" s="302">
        <f aca="true" t="shared" si="45" ref="N751:N756">BK751</f>
        <v>0</v>
      </c>
      <c r="O751" s="303"/>
      <c r="P751" s="303"/>
      <c r="Q751" s="303"/>
      <c r="R751" s="39"/>
      <c r="T751" s="194"/>
      <c r="U751" s="38"/>
      <c r="V751" s="38"/>
      <c r="W751" s="38"/>
      <c r="X751" s="38"/>
      <c r="Y751" s="38"/>
      <c r="Z751" s="38"/>
      <c r="AA751" s="76"/>
      <c r="AT751" s="20" t="s">
        <v>81</v>
      </c>
      <c r="AU751" s="20" t="s">
        <v>82</v>
      </c>
      <c r="AY751" s="20" t="s">
        <v>1390</v>
      </c>
      <c r="BK751" s="103">
        <f>SUM(BK752:BK756)</f>
        <v>0</v>
      </c>
    </row>
    <row r="752" spans="2:63" s="1" customFormat="1" ht="22.35" customHeight="1">
      <c r="B752" s="37"/>
      <c r="C752" s="195" t="s">
        <v>5</v>
      </c>
      <c r="D752" s="195" t="s">
        <v>162</v>
      </c>
      <c r="E752" s="196" t="s">
        <v>5</v>
      </c>
      <c r="F752" s="294" t="s">
        <v>5</v>
      </c>
      <c r="G752" s="294"/>
      <c r="H752" s="294"/>
      <c r="I752" s="294"/>
      <c r="J752" s="197" t="s">
        <v>5</v>
      </c>
      <c r="K752" s="193"/>
      <c r="L752" s="278"/>
      <c r="M752" s="295"/>
      <c r="N752" s="295">
        <f t="shared" si="45"/>
        <v>0</v>
      </c>
      <c r="O752" s="295"/>
      <c r="P752" s="295"/>
      <c r="Q752" s="295"/>
      <c r="R752" s="39"/>
      <c r="T752" s="162" t="s">
        <v>5</v>
      </c>
      <c r="U752" s="198" t="s">
        <v>47</v>
      </c>
      <c r="V752" s="38"/>
      <c r="W752" s="38"/>
      <c r="X752" s="38"/>
      <c r="Y752" s="38"/>
      <c r="Z752" s="38"/>
      <c r="AA752" s="76"/>
      <c r="AT752" s="20" t="s">
        <v>1390</v>
      </c>
      <c r="AU752" s="20" t="s">
        <v>24</v>
      </c>
      <c r="AY752" s="20" t="s">
        <v>1390</v>
      </c>
      <c r="BE752" s="103">
        <f>IF(U752="základní",N752,0)</f>
        <v>0</v>
      </c>
      <c r="BF752" s="103">
        <f>IF(U752="snížená",N752,0)</f>
        <v>0</v>
      </c>
      <c r="BG752" s="103">
        <f>IF(U752="zákl. přenesená",N752,0)</f>
        <v>0</v>
      </c>
      <c r="BH752" s="103">
        <f>IF(U752="sníž. přenesená",N752,0)</f>
        <v>0</v>
      </c>
      <c r="BI752" s="103">
        <f>IF(U752="nulová",N752,0)</f>
        <v>0</v>
      </c>
      <c r="BJ752" s="20" t="s">
        <v>24</v>
      </c>
      <c r="BK752" s="103">
        <f>L752*K752</f>
        <v>0</v>
      </c>
    </row>
    <row r="753" spans="2:63" s="1" customFormat="1" ht="22.35" customHeight="1">
      <c r="B753" s="37"/>
      <c r="C753" s="195" t="s">
        <v>5</v>
      </c>
      <c r="D753" s="195" t="s">
        <v>162</v>
      </c>
      <c r="E753" s="196" t="s">
        <v>5</v>
      </c>
      <c r="F753" s="294" t="s">
        <v>5</v>
      </c>
      <c r="G753" s="294"/>
      <c r="H753" s="294"/>
      <c r="I753" s="294"/>
      <c r="J753" s="197" t="s">
        <v>5</v>
      </c>
      <c r="K753" s="193"/>
      <c r="L753" s="278"/>
      <c r="M753" s="295"/>
      <c r="N753" s="295">
        <f t="shared" si="45"/>
        <v>0</v>
      </c>
      <c r="O753" s="295"/>
      <c r="P753" s="295"/>
      <c r="Q753" s="295"/>
      <c r="R753" s="39"/>
      <c r="T753" s="162" t="s">
        <v>5</v>
      </c>
      <c r="U753" s="198" t="s">
        <v>47</v>
      </c>
      <c r="V753" s="38"/>
      <c r="W753" s="38"/>
      <c r="X753" s="38"/>
      <c r="Y753" s="38"/>
      <c r="Z753" s="38"/>
      <c r="AA753" s="76"/>
      <c r="AT753" s="20" t="s">
        <v>1390</v>
      </c>
      <c r="AU753" s="20" t="s">
        <v>24</v>
      </c>
      <c r="AY753" s="20" t="s">
        <v>1390</v>
      </c>
      <c r="BE753" s="103">
        <f>IF(U753="základní",N753,0)</f>
        <v>0</v>
      </c>
      <c r="BF753" s="103">
        <f>IF(U753="snížená",N753,0)</f>
        <v>0</v>
      </c>
      <c r="BG753" s="103">
        <f>IF(U753="zákl. přenesená",N753,0)</f>
        <v>0</v>
      </c>
      <c r="BH753" s="103">
        <f>IF(U753="sníž. přenesená",N753,0)</f>
        <v>0</v>
      </c>
      <c r="BI753" s="103">
        <f>IF(U753="nulová",N753,0)</f>
        <v>0</v>
      </c>
      <c r="BJ753" s="20" t="s">
        <v>24</v>
      </c>
      <c r="BK753" s="103">
        <f>L753*K753</f>
        <v>0</v>
      </c>
    </row>
    <row r="754" spans="2:63" s="1" customFormat="1" ht="22.35" customHeight="1">
      <c r="B754" s="37"/>
      <c r="C754" s="195" t="s">
        <v>5</v>
      </c>
      <c r="D754" s="195" t="s">
        <v>162</v>
      </c>
      <c r="E754" s="196" t="s">
        <v>5</v>
      </c>
      <c r="F754" s="294" t="s">
        <v>5</v>
      </c>
      <c r="G754" s="294"/>
      <c r="H754" s="294"/>
      <c r="I754" s="294"/>
      <c r="J754" s="197" t="s">
        <v>5</v>
      </c>
      <c r="K754" s="193"/>
      <c r="L754" s="278"/>
      <c r="M754" s="295"/>
      <c r="N754" s="295">
        <f t="shared" si="45"/>
        <v>0</v>
      </c>
      <c r="O754" s="295"/>
      <c r="P754" s="295"/>
      <c r="Q754" s="295"/>
      <c r="R754" s="39"/>
      <c r="T754" s="162" t="s">
        <v>5</v>
      </c>
      <c r="U754" s="198" t="s">
        <v>47</v>
      </c>
      <c r="V754" s="38"/>
      <c r="W754" s="38"/>
      <c r="X754" s="38"/>
      <c r="Y754" s="38"/>
      <c r="Z754" s="38"/>
      <c r="AA754" s="76"/>
      <c r="AT754" s="20" t="s">
        <v>1390</v>
      </c>
      <c r="AU754" s="20" t="s">
        <v>24</v>
      </c>
      <c r="AY754" s="20" t="s">
        <v>1390</v>
      </c>
      <c r="BE754" s="103">
        <f>IF(U754="základní",N754,0)</f>
        <v>0</v>
      </c>
      <c r="BF754" s="103">
        <f>IF(U754="snížená",N754,0)</f>
        <v>0</v>
      </c>
      <c r="BG754" s="103">
        <f>IF(U754="zákl. přenesená",N754,0)</f>
        <v>0</v>
      </c>
      <c r="BH754" s="103">
        <f>IF(U754="sníž. přenesená",N754,0)</f>
        <v>0</v>
      </c>
      <c r="BI754" s="103">
        <f>IF(U754="nulová",N754,0)</f>
        <v>0</v>
      </c>
      <c r="BJ754" s="20" t="s">
        <v>24</v>
      </c>
      <c r="BK754" s="103">
        <f>L754*K754</f>
        <v>0</v>
      </c>
    </row>
    <row r="755" spans="2:63" s="1" customFormat="1" ht="22.35" customHeight="1">
      <c r="B755" s="37"/>
      <c r="C755" s="195" t="s">
        <v>5</v>
      </c>
      <c r="D755" s="195" t="s">
        <v>162</v>
      </c>
      <c r="E755" s="196" t="s">
        <v>5</v>
      </c>
      <c r="F755" s="294" t="s">
        <v>5</v>
      </c>
      <c r="G755" s="294"/>
      <c r="H755" s="294"/>
      <c r="I755" s="294"/>
      <c r="J755" s="197" t="s">
        <v>5</v>
      </c>
      <c r="K755" s="193"/>
      <c r="L755" s="278"/>
      <c r="M755" s="295"/>
      <c r="N755" s="295">
        <f t="shared" si="45"/>
        <v>0</v>
      </c>
      <c r="O755" s="295"/>
      <c r="P755" s="295"/>
      <c r="Q755" s="295"/>
      <c r="R755" s="39"/>
      <c r="T755" s="162" t="s">
        <v>5</v>
      </c>
      <c r="U755" s="198" t="s">
        <v>47</v>
      </c>
      <c r="V755" s="38"/>
      <c r="W755" s="38"/>
      <c r="X755" s="38"/>
      <c r="Y755" s="38"/>
      <c r="Z755" s="38"/>
      <c r="AA755" s="76"/>
      <c r="AT755" s="20" t="s">
        <v>1390</v>
      </c>
      <c r="AU755" s="20" t="s">
        <v>24</v>
      </c>
      <c r="AY755" s="20" t="s">
        <v>1390</v>
      </c>
      <c r="BE755" s="103">
        <f>IF(U755="základní",N755,0)</f>
        <v>0</v>
      </c>
      <c r="BF755" s="103">
        <f>IF(U755="snížená",N755,0)</f>
        <v>0</v>
      </c>
      <c r="BG755" s="103">
        <f>IF(U755="zákl. přenesená",N755,0)</f>
        <v>0</v>
      </c>
      <c r="BH755" s="103">
        <f>IF(U755="sníž. přenesená",N755,0)</f>
        <v>0</v>
      </c>
      <c r="BI755" s="103">
        <f>IF(U755="nulová",N755,0)</f>
        <v>0</v>
      </c>
      <c r="BJ755" s="20" t="s">
        <v>24</v>
      </c>
      <c r="BK755" s="103">
        <f>L755*K755</f>
        <v>0</v>
      </c>
    </row>
    <row r="756" spans="2:63" s="1" customFormat="1" ht="22.35" customHeight="1">
      <c r="B756" s="37"/>
      <c r="C756" s="195" t="s">
        <v>5</v>
      </c>
      <c r="D756" s="195" t="s">
        <v>162</v>
      </c>
      <c r="E756" s="196" t="s">
        <v>5</v>
      </c>
      <c r="F756" s="294" t="s">
        <v>5</v>
      </c>
      <c r="G756" s="294"/>
      <c r="H756" s="294"/>
      <c r="I756" s="294"/>
      <c r="J756" s="197" t="s">
        <v>5</v>
      </c>
      <c r="K756" s="193"/>
      <c r="L756" s="278"/>
      <c r="M756" s="295"/>
      <c r="N756" s="295">
        <f t="shared" si="45"/>
        <v>0</v>
      </c>
      <c r="O756" s="295"/>
      <c r="P756" s="295"/>
      <c r="Q756" s="295"/>
      <c r="R756" s="39"/>
      <c r="T756" s="162" t="s">
        <v>5</v>
      </c>
      <c r="U756" s="198" t="s">
        <v>47</v>
      </c>
      <c r="V756" s="58"/>
      <c r="W756" s="58"/>
      <c r="X756" s="58"/>
      <c r="Y756" s="58"/>
      <c r="Z756" s="58"/>
      <c r="AA756" s="60"/>
      <c r="AT756" s="20" t="s">
        <v>1390</v>
      </c>
      <c r="AU756" s="20" t="s">
        <v>24</v>
      </c>
      <c r="AY756" s="20" t="s">
        <v>1390</v>
      </c>
      <c r="BE756" s="103">
        <f>IF(U756="základní",N756,0)</f>
        <v>0</v>
      </c>
      <c r="BF756" s="103">
        <f>IF(U756="snížená",N756,0)</f>
        <v>0</v>
      </c>
      <c r="BG756" s="103">
        <f>IF(U756="zákl. přenesená",N756,0)</f>
        <v>0</v>
      </c>
      <c r="BH756" s="103">
        <f>IF(U756="sníž. přenesená",N756,0)</f>
        <v>0</v>
      </c>
      <c r="BI756" s="103">
        <f>IF(U756="nulová",N756,0)</f>
        <v>0</v>
      </c>
      <c r="BJ756" s="20" t="s">
        <v>24</v>
      </c>
      <c r="BK756" s="103">
        <f>L756*K756</f>
        <v>0</v>
      </c>
    </row>
    <row r="757" spans="2:18" s="1" customFormat="1" ht="6.95" customHeight="1">
      <c r="B757" s="61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3"/>
    </row>
  </sheetData>
  <mergeCells count="1226">
    <mergeCell ref="N715:Q715"/>
    <mergeCell ref="N729:Q729"/>
    <mergeCell ref="N737:Q737"/>
    <mergeCell ref="N740:Q740"/>
    <mergeCell ref="N748:Q748"/>
    <mergeCell ref="N749:Q749"/>
    <mergeCell ref="N751:Q751"/>
    <mergeCell ref="H1:K1"/>
    <mergeCell ref="S2:AC2"/>
    <mergeCell ref="F753:I753"/>
    <mergeCell ref="L753:M753"/>
    <mergeCell ref="N753:Q753"/>
    <mergeCell ref="F754:I754"/>
    <mergeCell ref="L754:M754"/>
    <mergeCell ref="N754:Q754"/>
    <mergeCell ref="F755:I755"/>
    <mergeCell ref="L755:M755"/>
    <mergeCell ref="N755:Q755"/>
    <mergeCell ref="N744:Q744"/>
    <mergeCell ref="F745:I745"/>
    <mergeCell ref="F746:I746"/>
    <mergeCell ref="F747:I747"/>
    <mergeCell ref="F750:I750"/>
    <mergeCell ref="L750:M750"/>
    <mergeCell ref="N750:Q750"/>
    <mergeCell ref="F752:I752"/>
    <mergeCell ref="L752:M752"/>
    <mergeCell ref="N752:Q752"/>
    <mergeCell ref="F733:I733"/>
    <mergeCell ref="L733:M733"/>
    <mergeCell ref="N733:Q733"/>
    <mergeCell ref="F734:I734"/>
    <mergeCell ref="F756:I756"/>
    <mergeCell ref="L756:M756"/>
    <mergeCell ref="N756:Q756"/>
    <mergeCell ref="N141:Q141"/>
    <mergeCell ref="N142:Q142"/>
    <mergeCell ref="N143:Q143"/>
    <mergeCell ref="N184:Q184"/>
    <mergeCell ref="N234:Q234"/>
    <mergeCell ref="N297:Q297"/>
    <mergeCell ref="N302:Q302"/>
    <mergeCell ref="N314:Q314"/>
    <mergeCell ref="N393:Q393"/>
    <mergeCell ref="N432:Q432"/>
    <mergeCell ref="N437:Q437"/>
    <mergeCell ref="N439:Q439"/>
    <mergeCell ref="N440:Q440"/>
    <mergeCell ref="N468:Q468"/>
    <mergeCell ref="N509:Q509"/>
    <mergeCell ref="N580:Q580"/>
    <mergeCell ref="N582:Q582"/>
    <mergeCell ref="N584:Q584"/>
    <mergeCell ref="N586:Q586"/>
    <mergeCell ref="N609:Q609"/>
    <mergeCell ref="F741:I741"/>
    <mergeCell ref="L741:M741"/>
    <mergeCell ref="N741:Q741"/>
    <mergeCell ref="F742:I742"/>
    <mergeCell ref="F743:I743"/>
    <mergeCell ref="L743:M743"/>
    <mergeCell ref="N743:Q743"/>
    <mergeCell ref="F744:I744"/>
    <mergeCell ref="L744:M744"/>
    <mergeCell ref="L734:M734"/>
    <mergeCell ref="N734:Q734"/>
    <mergeCell ref="F735:I735"/>
    <mergeCell ref="L735:M735"/>
    <mergeCell ref="N735:Q735"/>
    <mergeCell ref="F736:I736"/>
    <mergeCell ref="L736:M736"/>
    <mergeCell ref="N736:Q736"/>
    <mergeCell ref="F738:I738"/>
    <mergeCell ref="L738:M738"/>
    <mergeCell ref="N738:Q738"/>
    <mergeCell ref="F739:I739"/>
    <mergeCell ref="L739:M739"/>
    <mergeCell ref="N739:Q739"/>
    <mergeCell ref="F725:I725"/>
    <mergeCell ref="L725:M725"/>
    <mergeCell ref="N725:Q725"/>
    <mergeCell ref="F726:I726"/>
    <mergeCell ref="L726:M726"/>
    <mergeCell ref="N726:Q726"/>
    <mergeCell ref="F727:I727"/>
    <mergeCell ref="L727:M727"/>
    <mergeCell ref="N727:Q727"/>
    <mergeCell ref="F728:I728"/>
    <mergeCell ref="L728:M728"/>
    <mergeCell ref="N728:Q728"/>
    <mergeCell ref="F730:I730"/>
    <mergeCell ref="L730:M730"/>
    <mergeCell ref="N730:Q730"/>
    <mergeCell ref="F731:I731"/>
    <mergeCell ref="F732:I732"/>
    <mergeCell ref="L732:M732"/>
    <mergeCell ref="N732:Q732"/>
    <mergeCell ref="F716:I716"/>
    <mergeCell ref="L716:M716"/>
    <mergeCell ref="N716:Q716"/>
    <mergeCell ref="F717:I717"/>
    <mergeCell ref="F718:I718"/>
    <mergeCell ref="F719:I719"/>
    <mergeCell ref="F720:I720"/>
    <mergeCell ref="L720:M720"/>
    <mergeCell ref="N720:Q720"/>
    <mergeCell ref="F721:I721"/>
    <mergeCell ref="L721:M721"/>
    <mergeCell ref="N721:Q721"/>
    <mergeCell ref="F722:I722"/>
    <mergeCell ref="F723:I723"/>
    <mergeCell ref="L723:M723"/>
    <mergeCell ref="N723:Q723"/>
    <mergeCell ref="F724:I724"/>
    <mergeCell ref="L724:M724"/>
    <mergeCell ref="N724:Q724"/>
    <mergeCell ref="F704:I704"/>
    <mergeCell ref="F705:I705"/>
    <mergeCell ref="F706:I706"/>
    <mergeCell ref="F707:I707"/>
    <mergeCell ref="F708:I708"/>
    <mergeCell ref="F709:I709"/>
    <mergeCell ref="F710:I710"/>
    <mergeCell ref="F711:I711"/>
    <mergeCell ref="L711:M711"/>
    <mergeCell ref="N711:Q711"/>
    <mergeCell ref="F712:I712"/>
    <mergeCell ref="F713:I713"/>
    <mergeCell ref="L713:M713"/>
    <mergeCell ref="N713:Q713"/>
    <mergeCell ref="F714:I714"/>
    <mergeCell ref="L714:M714"/>
    <mergeCell ref="N714:Q714"/>
    <mergeCell ref="F693:I693"/>
    <mergeCell ref="F694:I694"/>
    <mergeCell ref="L694:M694"/>
    <mergeCell ref="N694:Q694"/>
    <mergeCell ref="F695:I695"/>
    <mergeCell ref="F696:I696"/>
    <mergeCell ref="L696:M696"/>
    <mergeCell ref="N696:Q696"/>
    <mergeCell ref="F697:I697"/>
    <mergeCell ref="F698:I698"/>
    <mergeCell ref="L698:M698"/>
    <mergeCell ref="N698:Q698"/>
    <mergeCell ref="F699:I699"/>
    <mergeCell ref="F700:I700"/>
    <mergeCell ref="F701:I701"/>
    <mergeCell ref="F702:I702"/>
    <mergeCell ref="F703:I703"/>
    <mergeCell ref="F684:I684"/>
    <mergeCell ref="L684:M684"/>
    <mergeCell ref="N684:Q684"/>
    <mergeCell ref="F685:I685"/>
    <mergeCell ref="F686:I686"/>
    <mergeCell ref="L686:M686"/>
    <mergeCell ref="N686:Q686"/>
    <mergeCell ref="F687:I687"/>
    <mergeCell ref="F688:I688"/>
    <mergeCell ref="L688:M688"/>
    <mergeCell ref="N688:Q688"/>
    <mergeCell ref="F689:I689"/>
    <mergeCell ref="F690:I690"/>
    <mergeCell ref="L690:M690"/>
    <mergeCell ref="N690:Q690"/>
    <mergeCell ref="F691:I691"/>
    <mergeCell ref="F692:I692"/>
    <mergeCell ref="L692:M692"/>
    <mergeCell ref="N692:Q692"/>
    <mergeCell ref="F675:I675"/>
    <mergeCell ref="F676:I676"/>
    <mergeCell ref="L676:M676"/>
    <mergeCell ref="N676:Q676"/>
    <mergeCell ref="F677:I677"/>
    <mergeCell ref="F678:I678"/>
    <mergeCell ref="L678:M678"/>
    <mergeCell ref="N678:Q678"/>
    <mergeCell ref="F679:I679"/>
    <mergeCell ref="F680:I680"/>
    <mergeCell ref="L680:M680"/>
    <mergeCell ref="N680:Q680"/>
    <mergeCell ref="F681:I681"/>
    <mergeCell ref="F682:I682"/>
    <mergeCell ref="L682:M682"/>
    <mergeCell ref="N682:Q682"/>
    <mergeCell ref="F683:I683"/>
    <mergeCell ref="F667:I667"/>
    <mergeCell ref="L667:M667"/>
    <mergeCell ref="N667:Q667"/>
    <mergeCell ref="F668:I668"/>
    <mergeCell ref="L668:M668"/>
    <mergeCell ref="N668:Q668"/>
    <mergeCell ref="F669:I669"/>
    <mergeCell ref="F670:I670"/>
    <mergeCell ref="L670:M670"/>
    <mergeCell ref="N670:Q670"/>
    <mergeCell ref="F672:I672"/>
    <mergeCell ref="L672:M672"/>
    <mergeCell ref="N672:Q672"/>
    <mergeCell ref="F673:I673"/>
    <mergeCell ref="F674:I674"/>
    <mergeCell ref="L674:M674"/>
    <mergeCell ref="N674:Q674"/>
    <mergeCell ref="N671:Q671"/>
    <mergeCell ref="F660:I660"/>
    <mergeCell ref="F661:I661"/>
    <mergeCell ref="L661:M661"/>
    <mergeCell ref="N661:Q661"/>
    <mergeCell ref="F662:I662"/>
    <mergeCell ref="F663:I663"/>
    <mergeCell ref="L663:M663"/>
    <mergeCell ref="N663:Q663"/>
    <mergeCell ref="F664:I664"/>
    <mergeCell ref="L664:M664"/>
    <mergeCell ref="N664:Q664"/>
    <mergeCell ref="F665:I665"/>
    <mergeCell ref="L665:M665"/>
    <mergeCell ref="N665:Q665"/>
    <mergeCell ref="F666:I666"/>
    <mergeCell ref="L666:M666"/>
    <mergeCell ref="N666:Q666"/>
    <mergeCell ref="F651:I651"/>
    <mergeCell ref="L651:M651"/>
    <mergeCell ref="N651:Q651"/>
    <mergeCell ref="F652:I652"/>
    <mergeCell ref="F653:I653"/>
    <mergeCell ref="L653:M653"/>
    <mergeCell ref="N653:Q653"/>
    <mergeCell ref="F654:I654"/>
    <mergeCell ref="F655:I655"/>
    <mergeCell ref="L655:M655"/>
    <mergeCell ref="N655:Q655"/>
    <mergeCell ref="F656:I656"/>
    <mergeCell ref="F657:I657"/>
    <mergeCell ref="L657:M657"/>
    <mergeCell ref="N657:Q657"/>
    <mergeCell ref="F658:I658"/>
    <mergeCell ref="F659:I659"/>
    <mergeCell ref="L659:M659"/>
    <mergeCell ref="N659:Q659"/>
    <mergeCell ref="F642:I642"/>
    <mergeCell ref="F643:I643"/>
    <mergeCell ref="L643:M643"/>
    <mergeCell ref="N643:Q643"/>
    <mergeCell ref="F644:I644"/>
    <mergeCell ref="F645:I645"/>
    <mergeCell ref="L645:M645"/>
    <mergeCell ref="N645:Q645"/>
    <mergeCell ref="F646:I646"/>
    <mergeCell ref="F647:I647"/>
    <mergeCell ref="L647:M647"/>
    <mergeCell ref="N647:Q647"/>
    <mergeCell ref="F648:I648"/>
    <mergeCell ref="F649:I649"/>
    <mergeCell ref="L649:M649"/>
    <mergeCell ref="N649:Q649"/>
    <mergeCell ref="F650:I650"/>
    <mergeCell ref="F632:I632"/>
    <mergeCell ref="L632:M632"/>
    <mergeCell ref="N632:Q632"/>
    <mergeCell ref="F633:I633"/>
    <mergeCell ref="L633:M633"/>
    <mergeCell ref="N633:Q633"/>
    <mergeCell ref="F634:I634"/>
    <mergeCell ref="F635:I635"/>
    <mergeCell ref="L635:M635"/>
    <mergeCell ref="N635:Q635"/>
    <mergeCell ref="F636:I636"/>
    <mergeCell ref="F637:I637"/>
    <mergeCell ref="L637:M637"/>
    <mergeCell ref="N637:Q637"/>
    <mergeCell ref="F638:I638"/>
    <mergeCell ref="F639:I639"/>
    <mergeCell ref="L639:M639"/>
    <mergeCell ref="N639:Q639"/>
    <mergeCell ref="F626:I626"/>
    <mergeCell ref="L626:M626"/>
    <mergeCell ref="N626:Q626"/>
    <mergeCell ref="F627:I627"/>
    <mergeCell ref="L627:M627"/>
    <mergeCell ref="N627:Q627"/>
    <mergeCell ref="F628:I628"/>
    <mergeCell ref="L628:M628"/>
    <mergeCell ref="N628:Q628"/>
    <mergeCell ref="F629:I629"/>
    <mergeCell ref="L629:M629"/>
    <mergeCell ref="N629:Q629"/>
    <mergeCell ref="F630:I630"/>
    <mergeCell ref="L630:M630"/>
    <mergeCell ref="N630:Q630"/>
    <mergeCell ref="F631:I631"/>
    <mergeCell ref="L631:M631"/>
    <mergeCell ref="N631:Q631"/>
    <mergeCell ref="F619:I619"/>
    <mergeCell ref="L619:M619"/>
    <mergeCell ref="N619:Q619"/>
    <mergeCell ref="F620:I620"/>
    <mergeCell ref="L620:M620"/>
    <mergeCell ref="N620:Q620"/>
    <mergeCell ref="F621:I621"/>
    <mergeCell ref="L621:M621"/>
    <mergeCell ref="N621:Q621"/>
    <mergeCell ref="F622:I622"/>
    <mergeCell ref="L622:M622"/>
    <mergeCell ref="N622:Q622"/>
    <mergeCell ref="F624:I624"/>
    <mergeCell ref="L624:M624"/>
    <mergeCell ref="N624:Q624"/>
    <mergeCell ref="F625:I625"/>
    <mergeCell ref="L625:M625"/>
    <mergeCell ref="N625:Q625"/>
    <mergeCell ref="N623:Q623"/>
    <mergeCell ref="F612:I612"/>
    <mergeCell ref="L612:M612"/>
    <mergeCell ref="N612:Q612"/>
    <mergeCell ref="F613:I613"/>
    <mergeCell ref="F614:I614"/>
    <mergeCell ref="L614:M614"/>
    <mergeCell ref="N614:Q614"/>
    <mergeCell ref="F615:I615"/>
    <mergeCell ref="L615:M615"/>
    <mergeCell ref="N615:Q615"/>
    <mergeCell ref="F616:I616"/>
    <mergeCell ref="L616:M616"/>
    <mergeCell ref="N616:Q616"/>
    <mergeCell ref="F617:I617"/>
    <mergeCell ref="L617:M617"/>
    <mergeCell ref="N617:Q617"/>
    <mergeCell ref="F618:I618"/>
    <mergeCell ref="L618:M618"/>
    <mergeCell ref="N618:Q618"/>
    <mergeCell ref="F602:I602"/>
    <mergeCell ref="F603:I603"/>
    <mergeCell ref="F604:I604"/>
    <mergeCell ref="F605:I605"/>
    <mergeCell ref="L605:M605"/>
    <mergeCell ref="N605:Q605"/>
    <mergeCell ref="F606:I606"/>
    <mergeCell ref="L606:M606"/>
    <mergeCell ref="N606:Q606"/>
    <mergeCell ref="F607:I607"/>
    <mergeCell ref="F608:I608"/>
    <mergeCell ref="L608:M608"/>
    <mergeCell ref="N608:Q608"/>
    <mergeCell ref="F610:I610"/>
    <mergeCell ref="L610:M610"/>
    <mergeCell ref="N610:Q610"/>
    <mergeCell ref="F611:I611"/>
    <mergeCell ref="L611:M611"/>
    <mergeCell ref="N611:Q611"/>
    <mergeCell ref="F593:I593"/>
    <mergeCell ref="F594:I594"/>
    <mergeCell ref="F595:I595"/>
    <mergeCell ref="L595:M595"/>
    <mergeCell ref="N595:Q595"/>
    <mergeCell ref="F596:I596"/>
    <mergeCell ref="F597:I597"/>
    <mergeCell ref="L597:M597"/>
    <mergeCell ref="N597:Q597"/>
    <mergeCell ref="F598:I598"/>
    <mergeCell ref="F599:I599"/>
    <mergeCell ref="L599:M599"/>
    <mergeCell ref="N599:Q599"/>
    <mergeCell ref="F600:I600"/>
    <mergeCell ref="L600:M600"/>
    <mergeCell ref="N600:Q600"/>
    <mergeCell ref="F601:I601"/>
    <mergeCell ref="L601:M601"/>
    <mergeCell ref="N601:Q601"/>
    <mergeCell ref="F581:I581"/>
    <mergeCell ref="L581:M581"/>
    <mergeCell ref="N581:Q581"/>
    <mergeCell ref="F583:I583"/>
    <mergeCell ref="L583:M583"/>
    <mergeCell ref="N583:Q583"/>
    <mergeCell ref="F585:I585"/>
    <mergeCell ref="L585:M585"/>
    <mergeCell ref="N585:Q585"/>
    <mergeCell ref="F587:I587"/>
    <mergeCell ref="L587:M587"/>
    <mergeCell ref="N587:Q587"/>
    <mergeCell ref="F588:I588"/>
    <mergeCell ref="F589:I589"/>
    <mergeCell ref="F590:I590"/>
    <mergeCell ref="F591:I591"/>
    <mergeCell ref="F592:I592"/>
    <mergeCell ref="F572:I572"/>
    <mergeCell ref="F573:I573"/>
    <mergeCell ref="F574:I574"/>
    <mergeCell ref="L574:M574"/>
    <mergeCell ref="N574:Q574"/>
    <mergeCell ref="F575:I575"/>
    <mergeCell ref="F576:I576"/>
    <mergeCell ref="L576:M576"/>
    <mergeCell ref="N576:Q576"/>
    <mergeCell ref="F577:I577"/>
    <mergeCell ref="L577:M577"/>
    <mergeCell ref="N577:Q577"/>
    <mergeCell ref="F578:I578"/>
    <mergeCell ref="L578:M578"/>
    <mergeCell ref="N578:Q578"/>
    <mergeCell ref="F579:I579"/>
    <mergeCell ref="L579:M579"/>
    <mergeCell ref="N579:Q579"/>
    <mergeCell ref="F563:I563"/>
    <mergeCell ref="L563:M563"/>
    <mergeCell ref="N563:Q563"/>
    <mergeCell ref="F564:I564"/>
    <mergeCell ref="F565:I565"/>
    <mergeCell ref="L565:M565"/>
    <mergeCell ref="N565:Q565"/>
    <mergeCell ref="F566:I566"/>
    <mergeCell ref="F567:I567"/>
    <mergeCell ref="F568:I568"/>
    <mergeCell ref="L568:M568"/>
    <mergeCell ref="N568:Q568"/>
    <mergeCell ref="F569:I569"/>
    <mergeCell ref="F570:I570"/>
    <mergeCell ref="F571:I571"/>
    <mergeCell ref="L571:M571"/>
    <mergeCell ref="N571:Q571"/>
    <mergeCell ref="F553:I553"/>
    <mergeCell ref="F554:I554"/>
    <mergeCell ref="L554:M554"/>
    <mergeCell ref="N554:Q554"/>
    <mergeCell ref="F555:I555"/>
    <mergeCell ref="F556:I556"/>
    <mergeCell ref="L556:M556"/>
    <mergeCell ref="N556:Q556"/>
    <mergeCell ref="F557:I557"/>
    <mergeCell ref="L557:M557"/>
    <mergeCell ref="N557:Q557"/>
    <mergeCell ref="F558:I558"/>
    <mergeCell ref="F559:I559"/>
    <mergeCell ref="F560:I560"/>
    <mergeCell ref="F561:I561"/>
    <mergeCell ref="F562:I562"/>
    <mergeCell ref="L562:M562"/>
    <mergeCell ref="N562:Q562"/>
    <mergeCell ref="F543:I543"/>
    <mergeCell ref="F544:I544"/>
    <mergeCell ref="L544:M544"/>
    <mergeCell ref="N544:Q544"/>
    <mergeCell ref="F545:I545"/>
    <mergeCell ref="F546:I546"/>
    <mergeCell ref="F547:I547"/>
    <mergeCell ref="F548:I548"/>
    <mergeCell ref="L548:M548"/>
    <mergeCell ref="N548:Q548"/>
    <mergeCell ref="F549:I549"/>
    <mergeCell ref="F550:I550"/>
    <mergeCell ref="L550:M550"/>
    <mergeCell ref="N550:Q550"/>
    <mergeCell ref="F551:I551"/>
    <mergeCell ref="F552:I552"/>
    <mergeCell ref="L552:M552"/>
    <mergeCell ref="N552:Q552"/>
    <mergeCell ref="F532:I532"/>
    <mergeCell ref="L532:M532"/>
    <mergeCell ref="N532:Q532"/>
    <mergeCell ref="F533:I533"/>
    <mergeCell ref="F534:I534"/>
    <mergeCell ref="F535:I535"/>
    <mergeCell ref="F536:I536"/>
    <mergeCell ref="L536:M536"/>
    <mergeCell ref="N536:Q536"/>
    <mergeCell ref="F537:I537"/>
    <mergeCell ref="F538:I538"/>
    <mergeCell ref="F539:I539"/>
    <mergeCell ref="F540:I540"/>
    <mergeCell ref="L540:M540"/>
    <mergeCell ref="N540:Q540"/>
    <mergeCell ref="F541:I541"/>
    <mergeCell ref="F542:I542"/>
    <mergeCell ref="L542:M542"/>
    <mergeCell ref="N542:Q542"/>
    <mergeCell ref="F521:I521"/>
    <mergeCell ref="F522:I522"/>
    <mergeCell ref="L522:M522"/>
    <mergeCell ref="N522:Q522"/>
    <mergeCell ref="F523:I523"/>
    <mergeCell ref="F524:I524"/>
    <mergeCell ref="F525:I525"/>
    <mergeCell ref="F526:I526"/>
    <mergeCell ref="L526:M526"/>
    <mergeCell ref="N526:Q526"/>
    <mergeCell ref="F527:I527"/>
    <mergeCell ref="F528:I528"/>
    <mergeCell ref="F529:I529"/>
    <mergeCell ref="F530:I530"/>
    <mergeCell ref="L530:M530"/>
    <mergeCell ref="N530:Q530"/>
    <mergeCell ref="F531:I531"/>
    <mergeCell ref="F510:I510"/>
    <mergeCell ref="L510:M510"/>
    <mergeCell ref="N510:Q510"/>
    <mergeCell ref="F511:I511"/>
    <mergeCell ref="F512:I512"/>
    <mergeCell ref="F513:I513"/>
    <mergeCell ref="F514:I514"/>
    <mergeCell ref="F515:I515"/>
    <mergeCell ref="F516:I516"/>
    <mergeCell ref="L516:M516"/>
    <mergeCell ref="N516:Q516"/>
    <mergeCell ref="F517:I517"/>
    <mergeCell ref="F518:I518"/>
    <mergeCell ref="F519:I519"/>
    <mergeCell ref="F520:I520"/>
    <mergeCell ref="L520:M520"/>
    <mergeCell ref="N520:Q520"/>
    <mergeCell ref="F498:I498"/>
    <mergeCell ref="F499:I499"/>
    <mergeCell ref="F500:I500"/>
    <mergeCell ref="F501:I501"/>
    <mergeCell ref="L501:M501"/>
    <mergeCell ref="N501:Q501"/>
    <mergeCell ref="F502:I502"/>
    <mergeCell ref="F503:I503"/>
    <mergeCell ref="L503:M503"/>
    <mergeCell ref="N503:Q503"/>
    <mergeCell ref="F504:I504"/>
    <mergeCell ref="F505:I505"/>
    <mergeCell ref="F506:I506"/>
    <mergeCell ref="F507:I507"/>
    <mergeCell ref="F508:I508"/>
    <mergeCell ref="L508:M508"/>
    <mergeCell ref="N508:Q508"/>
    <mergeCell ref="F486:I486"/>
    <mergeCell ref="L486:M486"/>
    <mergeCell ref="N486:Q486"/>
    <mergeCell ref="F487:I487"/>
    <mergeCell ref="F488:I488"/>
    <mergeCell ref="F489:I489"/>
    <mergeCell ref="F490:I490"/>
    <mergeCell ref="F491:I491"/>
    <mergeCell ref="F492:I492"/>
    <mergeCell ref="F493:I493"/>
    <mergeCell ref="L493:M493"/>
    <mergeCell ref="N493:Q493"/>
    <mergeCell ref="F494:I494"/>
    <mergeCell ref="F495:I495"/>
    <mergeCell ref="F496:I496"/>
    <mergeCell ref="F497:I497"/>
    <mergeCell ref="L497:M497"/>
    <mergeCell ref="N497:Q497"/>
    <mergeCell ref="F478:I478"/>
    <mergeCell ref="L478:M478"/>
    <mergeCell ref="N478:Q478"/>
    <mergeCell ref="F479:I479"/>
    <mergeCell ref="F480:I480"/>
    <mergeCell ref="F481:I481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66:I466"/>
    <mergeCell ref="F467:I467"/>
    <mergeCell ref="L467:M467"/>
    <mergeCell ref="N467:Q467"/>
    <mergeCell ref="F469:I469"/>
    <mergeCell ref="L469:M469"/>
    <mergeCell ref="N469:Q469"/>
    <mergeCell ref="F470:I470"/>
    <mergeCell ref="F471:I471"/>
    <mergeCell ref="F472:I472"/>
    <mergeCell ref="F473:I473"/>
    <mergeCell ref="F474:I474"/>
    <mergeCell ref="F475:I475"/>
    <mergeCell ref="F476:I476"/>
    <mergeCell ref="L476:M476"/>
    <mergeCell ref="N476:Q476"/>
    <mergeCell ref="F477:I477"/>
    <mergeCell ref="L477:M477"/>
    <mergeCell ref="N477:Q477"/>
    <mergeCell ref="F458:I458"/>
    <mergeCell ref="F459:I459"/>
    <mergeCell ref="L459:M459"/>
    <mergeCell ref="N459:Q459"/>
    <mergeCell ref="F460:I460"/>
    <mergeCell ref="L460:M460"/>
    <mergeCell ref="N460:Q460"/>
    <mergeCell ref="F461:I461"/>
    <mergeCell ref="F462:I462"/>
    <mergeCell ref="L462:M462"/>
    <mergeCell ref="N462:Q462"/>
    <mergeCell ref="F463:I463"/>
    <mergeCell ref="L463:M463"/>
    <mergeCell ref="N463:Q463"/>
    <mergeCell ref="F464:I464"/>
    <mergeCell ref="F465:I465"/>
    <mergeCell ref="L465:M465"/>
    <mergeCell ref="N465:Q465"/>
    <mergeCell ref="F449:I449"/>
    <mergeCell ref="F450:I450"/>
    <mergeCell ref="F451:I451"/>
    <mergeCell ref="L451:M451"/>
    <mergeCell ref="N451:Q451"/>
    <mergeCell ref="F452:I452"/>
    <mergeCell ref="F453:I453"/>
    <mergeCell ref="L453:M453"/>
    <mergeCell ref="N453:Q453"/>
    <mergeCell ref="F454:I454"/>
    <mergeCell ref="F455:I455"/>
    <mergeCell ref="L455:M455"/>
    <mergeCell ref="N455:Q455"/>
    <mergeCell ref="F456:I456"/>
    <mergeCell ref="F457:I457"/>
    <mergeCell ref="L457:M457"/>
    <mergeCell ref="N457:Q457"/>
    <mergeCell ref="F438:I438"/>
    <mergeCell ref="L438:M438"/>
    <mergeCell ref="N438:Q438"/>
    <mergeCell ref="F441:I441"/>
    <mergeCell ref="L441:M441"/>
    <mergeCell ref="N441:Q441"/>
    <mergeCell ref="F442:I442"/>
    <mergeCell ref="F443:I443"/>
    <mergeCell ref="F444:I444"/>
    <mergeCell ref="F445:I445"/>
    <mergeCell ref="L445:M445"/>
    <mergeCell ref="N445:Q445"/>
    <mergeCell ref="F446:I446"/>
    <mergeCell ref="L446:M446"/>
    <mergeCell ref="N446:Q446"/>
    <mergeCell ref="F447:I447"/>
    <mergeCell ref="F448:I448"/>
    <mergeCell ref="F429:I429"/>
    <mergeCell ref="F430:I430"/>
    <mergeCell ref="L430:M430"/>
    <mergeCell ref="N430:Q430"/>
    <mergeCell ref="F431:I431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19:I419"/>
    <mergeCell ref="F420:I420"/>
    <mergeCell ref="F421:I421"/>
    <mergeCell ref="F422:I422"/>
    <mergeCell ref="L422:M422"/>
    <mergeCell ref="N422:Q422"/>
    <mergeCell ref="F423:I423"/>
    <mergeCell ref="F424:I424"/>
    <mergeCell ref="L424:M424"/>
    <mergeCell ref="N424:Q424"/>
    <mergeCell ref="F425:I425"/>
    <mergeCell ref="F426:I426"/>
    <mergeCell ref="L426:M426"/>
    <mergeCell ref="N426:Q426"/>
    <mergeCell ref="F427:I427"/>
    <mergeCell ref="F428:I428"/>
    <mergeCell ref="L428:M428"/>
    <mergeCell ref="N428:Q428"/>
    <mergeCell ref="F408:I408"/>
    <mergeCell ref="F409:I409"/>
    <mergeCell ref="F410:I410"/>
    <mergeCell ref="F411:I411"/>
    <mergeCell ref="F412:I412"/>
    <mergeCell ref="F413:I413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8:I418"/>
    <mergeCell ref="L418:M418"/>
    <mergeCell ref="N418:Q418"/>
    <mergeCell ref="F397:I397"/>
    <mergeCell ref="F398:I398"/>
    <mergeCell ref="F399:I399"/>
    <mergeCell ref="L399:M399"/>
    <mergeCell ref="N399:Q399"/>
    <mergeCell ref="F400:I400"/>
    <mergeCell ref="F401:I401"/>
    <mergeCell ref="F402:I402"/>
    <mergeCell ref="F403:I403"/>
    <mergeCell ref="L403:M403"/>
    <mergeCell ref="N403:Q403"/>
    <mergeCell ref="F404:I404"/>
    <mergeCell ref="F405:I405"/>
    <mergeCell ref="L405:M405"/>
    <mergeCell ref="N405:Q405"/>
    <mergeCell ref="F406:I406"/>
    <mergeCell ref="F407:I407"/>
    <mergeCell ref="L407:M407"/>
    <mergeCell ref="N407:Q407"/>
    <mergeCell ref="F387:I387"/>
    <mergeCell ref="L387:M387"/>
    <mergeCell ref="N387:Q387"/>
    <mergeCell ref="F388:I388"/>
    <mergeCell ref="F389:I389"/>
    <mergeCell ref="F390:I390"/>
    <mergeCell ref="F391:I391"/>
    <mergeCell ref="L391:M391"/>
    <mergeCell ref="N391:Q391"/>
    <mergeCell ref="F392:I392"/>
    <mergeCell ref="L392:M392"/>
    <mergeCell ref="N392:Q392"/>
    <mergeCell ref="F394:I394"/>
    <mergeCell ref="L394:M394"/>
    <mergeCell ref="N394:Q394"/>
    <mergeCell ref="F395:I395"/>
    <mergeCell ref="F396:I396"/>
    <mergeCell ref="L396:M396"/>
    <mergeCell ref="N396:Q396"/>
    <mergeCell ref="F378:I378"/>
    <mergeCell ref="F379:I379"/>
    <mergeCell ref="L379:M379"/>
    <mergeCell ref="N379:Q379"/>
    <mergeCell ref="F380:I380"/>
    <mergeCell ref="F381:I381"/>
    <mergeCell ref="L381:M381"/>
    <mergeCell ref="N381:Q381"/>
    <mergeCell ref="F382:I382"/>
    <mergeCell ref="F383:I383"/>
    <mergeCell ref="L383:M383"/>
    <mergeCell ref="N383:Q383"/>
    <mergeCell ref="F384:I384"/>
    <mergeCell ref="F385:I385"/>
    <mergeCell ref="L385:M385"/>
    <mergeCell ref="N385:Q385"/>
    <mergeCell ref="F386:I386"/>
    <mergeCell ref="F367:I367"/>
    <mergeCell ref="F368:I368"/>
    <mergeCell ref="F369:I369"/>
    <mergeCell ref="L369:M369"/>
    <mergeCell ref="N369:Q369"/>
    <mergeCell ref="F370:I370"/>
    <mergeCell ref="F371:I371"/>
    <mergeCell ref="F372:I372"/>
    <mergeCell ref="F373:I373"/>
    <mergeCell ref="L373:M373"/>
    <mergeCell ref="N373:Q373"/>
    <mergeCell ref="F374:I374"/>
    <mergeCell ref="F375:I375"/>
    <mergeCell ref="L375:M375"/>
    <mergeCell ref="N375:Q375"/>
    <mergeCell ref="F376:I376"/>
    <mergeCell ref="F377:I377"/>
    <mergeCell ref="L377:M377"/>
    <mergeCell ref="N377:Q377"/>
    <mergeCell ref="F358:I358"/>
    <mergeCell ref="F359:I359"/>
    <mergeCell ref="L359:M359"/>
    <mergeCell ref="N359:Q359"/>
    <mergeCell ref="F360:I360"/>
    <mergeCell ref="F361:I361"/>
    <mergeCell ref="L361:M361"/>
    <mergeCell ref="N361:Q361"/>
    <mergeCell ref="F362:I362"/>
    <mergeCell ref="F363:I363"/>
    <mergeCell ref="L363:M363"/>
    <mergeCell ref="N363:Q363"/>
    <mergeCell ref="F364:I364"/>
    <mergeCell ref="F365:I365"/>
    <mergeCell ref="L365:M365"/>
    <mergeCell ref="N365:Q365"/>
    <mergeCell ref="F366:I366"/>
    <mergeCell ref="F348:I348"/>
    <mergeCell ref="L348:M348"/>
    <mergeCell ref="N348:Q348"/>
    <mergeCell ref="F349:I349"/>
    <mergeCell ref="F350:I350"/>
    <mergeCell ref="F351:I351"/>
    <mergeCell ref="F352:I352"/>
    <mergeCell ref="L352:M352"/>
    <mergeCell ref="N352:Q352"/>
    <mergeCell ref="F353:I353"/>
    <mergeCell ref="F354:I354"/>
    <mergeCell ref="F355:I355"/>
    <mergeCell ref="L355:M355"/>
    <mergeCell ref="N355:Q355"/>
    <mergeCell ref="F356:I356"/>
    <mergeCell ref="F357:I357"/>
    <mergeCell ref="L357:M357"/>
    <mergeCell ref="N357:Q357"/>
    <mergeCell ref="F341:I341"/>
    <mergeCell ref="L341:M341"/>
    <mergeCell ref="N341:Q341"/>
    <mergeCell ref="F342:I342"/>
    <mergeCell ref="F343:I343"/>
    <mergeCell ref="L343:M343"/>
    <mergeCell ref="N343:Q343"/>
    <mergeCell ref="F344:I344"/>
    <mergeCell ref="L344:M344"/>
    <mergeCell ref="N344:Q344"/>
    <mergeCell ref="F345:I345"/>
    <mergeCell ref="F346:I346"/>
    <mergeCell ref="L346:M346"/>
    <mergeCell ref="N346:Q346"/>
    <mergeCell ref="F347:I347"/>
    <mergeCell ref="L347:M347"/>
    <mergeCell ref="N347:Q34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L336:M336"/>
    <mergeCell ref="N336:Q336"/>
    <mergeCell ref="F337:I337"/>
    <mergeCell ref="L337:M337"/>
    <mergeCell ref="N337:Q337"/>
    <mergeCell ref="F338:I338"/>
    <mergeCell ref="F339:I339"/>
    <mergeCell ref="F340:I340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07:I307"/>
    <mergeCell ref="F308:I308"/>
    <mergeCell ref="L308:M308"/>
    <mergeCell ref="N308:Q308"/>
    <mergeCell ref="F309:I309"/>
    <mergeCell ref="F310:I310"/>
    <mergeCell ref="L310:M310"/>
    <mergeCell ref="N310:Q310"/>
    <mergeCell ref="F311:I311"/>
    <mergeCell ref="F312:I312"/>
    <mergeCell ref="L312:M312"/>
    <mergeCell ref="N312:Q312"/>
    <mergeCell ref="F313:I313"/>
    <mergeCell ref="F315:I315"/>
    <mergeCell ref="L315:M315"/>
    <mergeCell ref="N315:Q315"/>
    <mergeCell ref="F316:I316"/>
    <mergeCell ref="F299:I299"/>
    <mergeCell ref="F300:I300"/>
    <mergeCell ref="L300:M300"/>
    <mergeCell ref="N300:Q300"/>
    <mergeCell ref="F301:I301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287:I287"/>
    <mergeCell ref="L287:M287"/>
    <mergeCell ref="N287:Q287"/>
    <mergeCell ref="F288:I288"/>
    <mergeCell ref="F289:I289"/>
    <mergeCell ref="L289:M289"/>
    <mergeCell ref="N289:Q289"/>
    <mergeCell ref="F290:I290"/>
    <mergeCell ref="F291:I291"/>
    <mergeCell ref="F292:I292"/>
    <mergeCell ref="F293:I293"/>
    <mergeCell ref="F294:I294"/>
    <mergeCell ref="F295:I295"/>
    <mergeCell ref="F296:I296"/>
    <mergeCell ref="F298:I298"/>
    <mergeCell ref="L298:M298"/>
    <mergeCell ref="N298:Q298"/>
    <mergeCell ref="F278:I278"/>
    <mergeCell ref="F279:I279"/>
    <mergeCell ref="L279:M279"/>
    <mergeCell ref="N279:Q279"/>
    <mergeCell ref="F280:I280"/>
    <mergeCell ref="F281:I281"/>
    <mergeCell ref="L281:M281"/>
    <mergeCell ref="N281:Q281"/>
    <mergeCell ref="F282:I282"/>
    <mergeCell ref="F283:I283"/>
    <mergeCell ref="L283:M283"/>
    <mergeCell ref="N283:Q283"/>
    <mergeCell ref="F284:I284"/>
    <mergeCell ref="F285:I285"/>
    <mergeCell ref="L285:M285"/>
    <mergeCell ref="N285:Q285"/>
    <mergeCell ref="F286:I286"/>
    <mergeCell ref="F269:I269"/>
    <mergeCell ref="F270:I270"/>
    <mergeCell ref="L270:M270"/>
    <mergeCell ref="N270:Q270"/>
    <mergeCell ref="F271:I271"/>
    <mergeCell ref="L271:M271"/>
    <mergeCell ref="N271:Q271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59:I259"/>
    <mergeCell ref="F260:I260"/>
    <mergeCell ref="F261:I261"/>
    <mergeCell ref="L261:M261"/>
    <mergeCell ref="N261:Q261"/>
    <mergeCell ref="F262:I262"/>
    <mergeCell ref="F263:I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L268:M268"/>
    <mergeCell ref="N268:Q268"/>
    <mergeCell ref="F248:I248"/>
    <mergeCell ref="F249:I249"/>
    <mergeCell ref="L249:M249"/>
    <mergeCell ref="N249:Q249"/>
    <mergeCell ref="F250:I250"/>
    <mergeCell ref="F251:I251"/>
    <mergeCell ref="F252:I252"/>
    <mergeCell ref="F253:I253"/>
    <mergeCell ref="L253:M253"/>
    <mergeCell ref="N253:Q253"/>
    <mergeCell ref="F254:I254"/>
    <mergeCell ref="F255:I255"/>
    <mergeCell ref="F256:I256"/>
    <mergeCell ref="F257:I257"/>
    <mergeCell ref="L257:M257"/>
    <mergeCell ref="N257:Q257"/>
    <mergeCell ref="F258:I258"/>
    <mergeCell ref="F238:I238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F245:I245"/>
    <mergeCell ref="F246:I246"/>
    <mergeCell ref="F247:I247"/>
    <mergeCell ref="L247:M247"/>
    <mergeCell ref="N247:Q247"/>
    <mergeCell ref="F228:I22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F235:I235"/>
    <mergeCell ref="L235:M235"/>
    <mergeCell ref="N235:Q235"/>
    <mergeCell ref="F236:I236"/>
    <mergeCell ref="F237:I237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F225:I225"/>
    <mergeCell ref="F226:I226"/>
    <mergeCell ref="F227:I227"/>
    <mergeCell ref="L227:M227"/>
    <mergeCell ref="N227:Q227"/>
    <mergeCell ref="F200:I200"/>
    <mergeCell ref="L200:M200"/>
    <mergeCell ref="N200:Q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L211:M211"/>
    <mergeCell ref="N211:Q211"/>
    <mergeCell ref="F212:I212"/>
    <mergeCell ref="F191:I19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F179:I179"/>
    <mergeCell ref="F180:I180"/>
    <mergeCell ref="F181:I181"/>
    <mergeCell ref="F182:I182"/>
    <mergeCell ref="L182:M182"/>
    <mergeCell ref="N182:Q182"/>
    <mergeCell ref="F183:I183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F190:I190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78:I178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F158:I158"/>
    <mergeCell ref="F159:I159"/>
    <mergeCell ref="F160:I160"/>
    <mergeCell ref="M137:Q137"/>
    <mergeCell ref="M138:Q138"/>
    <mergeCell ref="F140:I140"/>
    <mergeCell ref="L140:M140"/>
    <mergeCell ref="N140:Q140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F149:I149"/>
    <mergeCell ref="L149:M149"/>
    <mergeCell ref="N149:Q149"/>
    <mergeCell ref="N115:Q115"/>
    <mergeCell ref="N117:Q117"/>
    <mergeCell ref="D118:H118"/>
    <mergeCell ref="N118:Q118"/>
    <mergeCell ref="D119:H119"/>
    <mergeCell ref="N119:Q119"/>
    <mergeCell ref="D120:H120"/>
    <mergeCell ref="N120:Q120"/>
    <mergeCell ref="D121:H121"/>
    <mergeCell ref="N121:Q121"/>
    <mergeCell ref="D122:H122"/>
    <mergeCell ref="N122:Q122"/>
    <mergeCell ref="N123:Q123"/>
    <mergeCell ref="L125:Q125"/>
    <mergeCell ref="C131:Q131"/>
    <mergeCell ref="F133:P133"/>
    <mergeCell ref="M135:P13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F641:I641"/>
    <mergeCell ref="L641:M641"/>
    <mergeCell ref="N641:Q641"/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</mergeCells>
  <dataValidations count="2" disablePrompts="1">
    <dataValidation type="list" allowBlank="1" showInputMessage="1" showErrorMessage="1" error="Povoleny jsou hodnoty K, M." sqref="D752:D757">
      <formula1>"K, M"</formula1>
    </dataValidation>
    <dataValidation type="list" allowBlank="1" showInputMessage="1" showErrorMessage="1" error="Povoleny jsou hodnoty základní, snížená, zákl. přenesená, sníž. přenesená, nulová." sqref="U752:U75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4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Eva-TOSH\Eva</dc:creator>
  <cp:keywords/>
  <dc:description/>
  <cp:lastModifiedBy>Michal</cp:lastModifiedBy>
  <cp:lastPrinted>2017-06-27T11:30:10Z</cp:lastPrinted>
  <dcterms:created xsi:type="dcterms:W3CDTF">2017-06-12T12:07:37Z</dcterms:created>
  <dcterms:modified xsi:type="dcterms:W3CDTF">2017-06-27T11:33:10Z</dcterms:modified>
  <cp:category/>
  <cp:version/>
  <cp:contentType/>
  <cp:contentStatus/>
</cp:coreProperties>
</file>