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ýplně otvorů, zatep..." sheetId="2" r:id="rId2"/>
  </sheets>
  <definedNames>
    <definedName name="_xlnm.Print_Area" localSheetId="0">'Rekapitulace stavby'!$D$4:$AO$76,'Rekapitulace stavby'!$C$82:$AQ$96</definedName>
    <definedName name="_xlnm._FilterDatabase" localSheetId="1" hidden="1">'01 - Výplně otvorů, zatep...'!$C$131:$K$476</definedName>
    <definedName name="_xlnm.Print_Area" localSheetId="1">'01 - Výplně otvorů, zatep...'!$C$4:$J$76,'01 - Výplně otvorů, zatep...'!$C$82:$J$113,'01 - Výplně otvorů, zatep...'!$C$119:$K$476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<sst xmlns="http://schemas.openxmlformats.org/spreadsheetml/2006/main" count="3429" uniqueCount="558">
  <si>
    <t>Export Komplet</t>
  </si>
  <si>
    <t/>
  </si>
  <si>
    <t>2.0</t>
  </si>
  <si>
    <t>ZAMOK</t>
  </si>
  <si>
    <t>False</t>
  </si>
  <si>
    <t>{257c6148-f5bd-4a68-9e86-b789cb3955be}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</si>
  <si>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</si>
  <si>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</si>
  <si>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</si>
  <si>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</si>
  <si>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</si>
  <si>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</si>
  <si>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</si>
  <si>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</si>
  <si>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240516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</si>
  <si>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</si>
  <si>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</si>
  <si>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průmyslového objektu č.p. 2997, Česká Lípa - zateplení, výplně otvorů</t>
  </si>
  <si>
    <t>0,1</t>
  </si>
  <si>
    <t>KSO:</t>
  </si>
  <si>
    <t>CC-CZ:</t>
  </si>
  <si>
    <t>1</t>
  </si>
  <si>
    <t>Místo:</t>
  </si>
  <si>
    <t>Česká Lípa</t>
  </si>
  <si>
    <t>Datum:</t>
  </si>
  <si>
    <t>16. 5. 2024</t>
  </si>
  <si>
    <t>10</t>
  </si>
  <si>
    <t>100</t>
  </si>
  <si>
    <t>Zadavatel:</t>
  </si>
  <si>
    <t>IČ:</t>
  </si>
  <si>
    <t>HOLLEN CZ s.r.o.</t>
  </si>
  <si>
    <t>DIČ:</t>
  </si>
  <si>
    <t>Uchazeč:</t>
  </si>
  <si>
    <t>Vyplň údaj</t>
  </si>
  <si>
    <t>Projektant:</t>
  </si>
  <si>
    <t>Ing. Kateřina Iwanejko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</si>
  <si>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</si>
  <si>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</si>
  <si>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</si>
  <si>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</si>
  <si>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</si>
  <si>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</si>
  <si>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</si>
  <si>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</si>
  <si>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</si>
  <si>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</si>
  <si>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</si>
  <si>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</si>
  <si>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</si>
  <si>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</si>
  <si>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</si>
  <si>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</si>
  <si>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</si>
  <si>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</si>
  <si>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</si>
  <si>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</si>
  <si>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</si>
  <si>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</si>
  <si>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</si>
  <si>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</si>
  <si>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</si>
  <si>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</si>
  <si>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</si>
  <si>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</si>
  <si>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</si>
  <si>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</si>
  <si>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</si>
  <si>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</si>
  <si>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</si>
  <si>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</si>
  <si>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</si>
  <si>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</si>
  <si>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</si>
  <si>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</si>
  <si>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</si>
  <si>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</si>
  <si>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</si>
  <si>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</si>
  <si>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</si>
  <si>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</si>
  <si>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</si>
  <si>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</si>
  <si>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</si>
  <si>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</si>
  <si>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</si>
  <si>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</si>
  <si>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Výplně otvorů, zateplení</t>
  </si>
  <si>
    <t>STA</t>
  </si>
  <si>
    <t>{402abd51-980c-4909-9ae1-3fd97e5a5bca}</t>
  </si>
  <si>
    <t>2</t>
  </si>
  <si>
    <t>KRYCÍ LIST SOUPISU PRACÍ</t>
  </si>
  <si>
    <t>Objekt:</t>
  </si>
  <si>
    <t>01 - Výplně otvorů, zateplení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</si>
  <si>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</si>
  <si>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</si>
  <si>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</si>
  <si>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</si>
  <si>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</si>
  <si>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</si>
  <si>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</si>
  <si>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</si>
  <si>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</si>
  <si>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</si>
  <si>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</si>
  <si>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</si>
  <si>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</si>
  <si>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743 -  Elektromontáže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</si>
  <si>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</si>
  <si>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</si>
  <si>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</si>
  <si>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</si>
  <si>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</si>
  <si>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</si>
  <si>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</si>
  <si>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</si>
  <si>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</si>
  <si>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</si>
  <si>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</si>
  <si>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</si>
  <si>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</si>
  <si>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</si>
  <si>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</si>
  <si>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</si>
  <si>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</si>
  <si>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</si>
  <si>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</si>
  <si>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</si>
  <si>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</si>
  <si>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</si>
  <si>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</si>
  <si>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</si>
  <si>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</si>
  <si>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113107130</t>
  </si>
  <si>
    <t>Odstranění podkladu z betonu prostého tl do 100 mm ručně</t>
  </si>
  <si>
    <t>m2</t>
  </si>
  <si>
    <t>CS ÚRS 2024 01</t>
  </si>
  <si>
    <t>4</t>
  </si>
  <si>
    <t>1577529403</t>
  </si>
  <si>
    <t>PP</t>
  </si>
  <si>
    <t>Odstranění podkladů nebo krytů ručně s přemístěním hmot na skládku na vzdálenost do 3 m nebo s naložením na dopravní prostředek z betonu prostého, o tl. vrstvy do 100 mm</t>
  </si>
  <si>
    <t>132212131</t>
  </si>
  <si>
    <t>Hloubení nezapažených rýh šířky do 800 mm v soudržných horninách třídy těžitelnosti I skupiny 3 ručně</t>
  </si>
  <si>
    <t>m3</t>
  </si>
  <si>
    <t>2141004846</t>
  </si>
  <si>
    <t>Hloubení nezapažených rýh šířky do 800 mm ručně s urovnáním dna do předepsaného profilu a spádu v hornině třídy těžitelnosti I skupiny 3 soudržných</t>
  </si>
  <si>
    <t>VV</t>
  </si>
  <si>
    <t>výkop pro zateplení soklu</t>
  </si>
  <si>
    <t>(127,16-11,0-11,45-12,5)*0,5*0,4</t>
  </si>
  <si>
    <t>3</t>
  </si>
  <si>
    <t>174111101</t>
  </si>
  <si>
    <t>Zásyp jam, šachet rýh nebo kolem objektů sypaninou se zhutněním ručně</t>
  </si>
  <si>
    <t>-69470176</t>
  </si>
  <si>
    <t>Zásyp sypaninou z jakékoliv horniny ručně s uložením výkopku ve vrstvách se zhutněním jam, šachet, rýh nebo kolem objektů v těchto vykopávkách</t>
  </si>
  <si>
    <t>zpětný zásyp - sokl</t>
  </si>
  <si>
    <t>6</t>
  </si>
  <si>
    <t>Úpravy povrchů, podlahy a osazování výplní</t>
  </si>
  <si>
    <t>619995001</t>
  </si>
  <si>
    <t>Začištění omítek kolem oken, dveří, podlah nebo obkladů</t>
  </si>
  <si>
    <t>m</t>
  </si>
  <si>
    <t>142044278</t>
  </si>
  <si>
    <t>okna plastová</t>
  </si>
  <si>
    <t>42*(0,9*4)</t>
  </si>
  <si>
    <t>2*(0,9*2+2,4*2)</t>
  </si>
  <si>
    <t>3*(0,9*2+0,8*2)</t>
  </si>
  <si>
    <t>129*(0,9*2+1,5*2)</t>
  </si>
  <si>
    <t>1*(0,745*2+0,55*2)</t>
  </si>
  <si>
    <t>1*(0,85*2+0,55*2)</t>
  </si>
  <si>
    <t>1*(0,495*2+0,55*2)</t>
  </si>
  <si>
    <t>1*(0,55*4)</t>
  </si>
  <si>
    <t>1*(0,75*2+0,95*2)</t>
  </si>
  <si>
    <t>2*(0,85*2+1,5*2)</t>
  </si>
  <si>
    <t>Mezisoučet</t>
  </si>
  <si>
    <t>dvdře hliník</t>
  </si>
  <si>
    <t>(1,75*2+3,04*2)*2</t>
  </si>
  <si>
    <t>(1,9*2+2,0*2)*2</t>
  </si>
  <si>
    <t>(1,1*2+2,0*2)*2</t>
  </si>
  <si>
    <t>Součet</t>
  </si>
  <si>
    <t>5</t>
  </si>
  <si>
    <t>622131121</t>
  </si>
  <si>
    <t>Penetrace vnějších stěn nanášená ručně</t>
  </si>
  <si>
    <t>-274191871</t>
  </si>
  <si>
    <t>zateplení EPS F 180</t>
  </si>
  <si>
    <t>1.NP</t>
  </si>
  <si>
    <t>127,16*3,9 "1.NP</t>
  </si>
  <si>
    <t>44,4*8,78*2 "2.-3.NP</t>
  </si>
  <si>
    <t>EPS F 200</t>
  </si>
  <si>
    <t>19,06*8,78*2</t>
  </si>
  <si>
    <t>F5</t>
  </si>
  <si>
    <t>-(62,3+39,3+5,04)</t>
  </si>
  <si>
    <t>622151021</t>
  </si>
  <si>
    <t>Penetrační akrylátový nátěr vnějších mozaikových tenkovrstvých omítek stěn</t>
  </si>
  <si>
    <t>-474480635</t>
  </si>
  <si>
    <t>Penetrační nátěr vnějších pastovitých tenkovrstvých omítek mozaikových akrylátový stěn</t>
  </si>
  <si>
    <t>sokl</t>
  </si>
  <si>
    <t>127,16*0,4</t>
  </si>
  <si>
    <t>7</t>
  </si>
  <si>
    <t>622151031</t>
  </si>
  <si>
    <t>Penetrační silikonový nátěr vnějších pastovitých tenkovrstvých omítek stěn</t>
  </si>
  <si>
    <t>-293669048</t>
  </si>
  <si>
    <t>Penetrační nátěr vnějších pastovitých tenkovrstvých omítek silikonový stěn</t>
  </si>
  <si>
    <t>8</t>
  </si>
  <si>
    <t>622211021</t>
  </si>
  <si>
    <t>Montáž kontaktního zateplení vnějších stěn z polystyrénových desek tl do 120 mm - kompletní systémové provedení, vč. systémových profilů, lišt, úpravy detailů</t>
  </si>
  <si>
    <t>181961551</t>
  </si>
  <si>
    <t>Montáž kontaktního zateplení z polystyrenových desek nebo z kombinovaných desek na vnější stěny, tloušťky desek přes 80 do 120 mm</t>
  </si>
  <si>
    <t>9</t>
  </si>
  <si>
    <t>M</t>
  </si>
  <si>
    <t>28376422</t>
  </si>
  <si>
    <t>deska XPS hrana polodrážková a hladký povrch 300kPA λ=0,035 tl 100mm</t>
  </si>
  <si>
    <t>2040537543</t>
  </si>
  <si>
    <t>50,864*1,05 'Přepočtené koeficientem množství</t>
  </si>
  <si>
    <t>622211041</t>
  </si>
  <si>
    <t>Montáž kontaktního zateplení vnějších stěn lepením a mechanickým kotvením polystyrénových desek do betonu a zdiva tl přes 160 do 200 mm - kompletní systémové provedení, vč. systémových profilů, lišt, úpravy detailů</t>
  </si>
  <si>
    <t>1933638635</t>
  </si>
  <si>
    <t>Montáž kontaktního zateplení lepením a mechanickým kotvením z polystyrenových desek (dodávka ve specifikaci) na vnější stěny, na podklad betonový nebo z lehčeného betonu, z tvárnic keramických nebo vápenopískových, tloušťky desek přes 160 do 200 mm</t>
  </si>
  <si>
    <t>11</t>
  </si>
  <si>
    <t>28375954</t>
  </si>
  <si>
    <t>deska EPS 70 fasádní λ=0,039 tl 200mm</t>
  </si>
  <si>
    <t>2141288296</t>
  </si>
  <si>
    <t>334,694*1,05 'Přepočtené koeficientem množství</t>
  </si>
  <si>
    <t>28375953</t>
  </si>
  <si>
    <t>deska EPS 70 fasádní λ=0,039 tl 180mm</t>
  </si>
  <si>
    <t>744336600</t>
  </si>
  <si>
    <t>1168,948*1,05 'Přepočtené koeficientem množství</t>
  </si>
  <si>
    <t>13</t>
  </si>
  <si>
    <t>622252001</t>
  </si>
  <si>
    <t>Montáž zakládacích soklových lišt kontaktního zateplení</t>
  </si>
  <si>
    <t>1788671123</t>
  </si>
  <si>
    <t>Montáž lišt kontaktního zateplení zakládacích soklových připevněných hmoždinkami</t>
  </si>
  <si>
    <t>127,16</t>
  </si>
  <si>
    <t>14</t>
  </si>
  <si>
    <t>59051655</t>
  </si>
  <si>
    <t>profil zakládací Al tl 0,7mm pro ETICS pro izolant tl 180mm</t>
  </si>
  <si>
    <t>318756753</t>
  </si>
  <si>
    <t>127,16*1,05 'Přepočtené koeficientem množství</t>
  </si>
  <si>
    <t>15</t>
  </si>
  <si>
    <t>59051649</t>
  </si>
  <si>
    <t>profil zakládací Al tl 0,7mm pro ETICS pro izolant tl 120mm</t>
  </si>
  <si>
    <t>1978683133</t>
  </si>
  <si>
    <t>30,6</t>
  </si>
  <si>
    <t>30,6*1,05 'Přepočtené koeficientem množství</t>
  </si>
  <si>
    <t>16</t>
  </si>
  <si>
    <t>622272041</t>
  </si>
  <si>
    <t>Montáž odvětrávané fasády stěn nýtováním na ocelový rošt tepelná izolace tl. 120 mm</t>
  </si>
  <si>
    <t>1609096158</t>
  </si>
  <si>
    <t>Montáž zavěšené odvětrávané fasády na ocelové nosné konstrukci z fasádních desek na jednosměrné nosné konstrukci opláštění připevněné mechanickým viditelným spojem, (nýty) stěn s vložením tepelné izolace, tloušťky 120 mm</t>
  </si>
  <si>
    <t>(62,3+39,3+5,04)</t>
  </si>
  <si>
    <t>17</t>
  </si>
  <si>
    <t>59155104</t>
  </si>
  <si>
    <t>deska cementovláknitá fasádní probarvená tl 8mm</t>
  </si>
  <si>
    <t>-134233194</t>
  </si>
  <si>
    <t>106,64*1,25 'Přepočtené koeficientem množství</t>
  </si>
  <si>
    <t>18</t>
  </si>
  <si>
    <t>622325102</t>
  </si>
  <si>
    <t>Oprava vnější vápenocementové hladké omítky složitosti 1 stěn v rozsahu přes 10 do 30 %</t>
  </si>
  <si>
    <t>1135475048</t>
  </si>
  <si>
    <t>Oprava vápenocementové omítky vnějších ploch stupně členitosti 1 hladké stěn, v rozsahu opravované plochy přes 10 do 30%</t>
  </si>
  <si>
    <t>19</t>
  </si>
  <si>
    <t>622511112</t>
  </si>
  <si>
    <t>Tenkovrstvá akrylátová mozaiková střednězrnná omítka vnějších stěn</t>
  </si>
  <si>
    <t>-2003509779</t>
  </si>
  <si>
    <t>Omítka tenkovrstvá akrylátová vnějších ploch probarvená bez penetrace mozaiková střednězrnná stěn</t>
  </si>
  <si>
    <t>127,16*0,3</t>
  </si>
  <si>
    <t>20</t>
  </si>
  <si>
    <t>622531012</t>
  </si>
  <si>
    <t>Tenkovrstvá silikonová zatíraná omítka zrnitost 1,5 mm vnějších stěn</t>
  </si>
  <si>
    <t>-1223105016</t>
  </si>
  <si>
    <t>Omítka tenkovrstvá silikonová vnějších ploch probarvená bez penetrace zatíraná (škrábaná), zrnitost 1,5 mm stěn</t>
  </si>
  <si>
    <t>629135102</t>
  </si>
  <si>
    <t>Vyrovnávací vrstva pod klempířské prvky - provedení lepidla ve spádu pod oplechování parapetu</t>
  </si>
  <si>
    <t>326382501</t>
  </si>
  <si>
    <t>Vyrovnávací vrstva z cementové malty pod klempířskými prvky šířky přes 150 do 300 mm</t>
  </si>
  <si>
    <t>0,95*42</t>
  </si>
  <si>
    <t>0,95*2</t>
  </si>
  <si>
    <t>0,95*3</t>
  </si>
  <si>
    <t>129*0,95</t>
  </si>
  <si>
    <t>0,75*1</t>
  </si>
  <si>
    <t>0,90*1</t>
  </si>
  <si>
    <t>0,55*1</t>
  </si>
  <si>
    <t>0,60*1</t>
  </si>
  <si>
    <t>0,80*1</t>
  </si>
  <si>
    <t>0,90*2</t>
  </si>
  <si>
    <t>22</t>
  </si>
  <si>
    <t>629991001</t>
  </si>
  <si>
    <t>Zakrytí podélných ploch fólií volně položenou</t>
  </si>
  <si>
    <t>745362621</t>
  </si>
  <si>
    <t>Zakrytí vnějších ploch před znečištěním včetně pozdějšího odkrytí ploch podélných rovných (např. chodníků) fólií položenou volně</t>
  </si>
  <si>
    <t>127,2*2,0</t>
  </si>
  <si>
    <t>23</t>
  </si>
  <si>
    <t>629991011</t>
  </si>
  <si>
    <t>Zakrytí výplní otvorů a svislých ploch fólií přilepenou lepící páskou</t>
  </si>
  <si>
    <t>-1771397390</t>
  </si>
  <si>
    <t>Zakrytí vnějších ploch před znečištěním včetně pozdějšího odkrytí výplní otvorů a svislých ploch fólií přilepenou lepící páskou</t>
  </si>
  <si>
    <t>42*(0,9*0,9)</t>
  </si>
  <si>
    <t>2*(0,9*2,4)</t>
  </si>
  <si>
    <t>3*(0,9*0,8)</t>
  </si>
  <si>
    <t>129*(0,9*1,5)</t>
  </si>
  <si>
    <t>1*(0,745*0,55)</t>
  </si>
  <si>
    <t>1*(0,85*0,55)</t>
  </si>
  <si>
    <t>1*(0,495*0,55)</t>
  </si>
  <si>
    <t>1*(0,55*0,55)</t>
  </si>
  <si>
    <t>1*(0,75*0,95)</t>
  </si>
  <si>
    <t>2*(0,85*1,5)</t>
  </si>
  <si>
    <t>(1,75*3,04)*2</t>
  </si>
  <si>
    <t>(1,9*2,0)*2</t>
  </si>
  <si>
    <t>1,0*2,0*2</t>
  </si>
  <si>
    <t>24</t>
  </si>
  <si>
    <t>629995101</t>
  </si>
  <si>
    <t>Očištění vnějších ploch tlakovou vodou</t>
  </si>
  <si>
    <t>82259611</t>
  </si>
  <si>
    <t>Očištění vnějších ploch tlakovou vodou omytím</t>
  </si>
  <si>
    <t>25</t>
  </si>
  <si>
    <t>637121111</t>
  </si>
  <si>
    <t>Okapový chodník z kačírku tl 100 mm s udusáním</t>
  </si>
  <si>
    <t>-1664309369</t>
  </si>
  <si>
    <t>Okapový chodník z kameniva s udusáním a urovnáním povrchu z kačírku tl. 100 mm</t>
  </si>
  <si>
    <t>(6,79+24,1+7,0)*0,5</t>
  </si>
  <si>
    <t>26</t>
  </si>
  <si>
    <t>637311131</t>
  </si>
  <si>
    <t>Okapový chodník z betonových záhonových obrubníků lože beton</t>
  </si>
  <si>
    <t>-1964306712</t>
  </si>
  <si>
    <t>Okapový chodník z obrubníků betonových zahradních, se zalitím spár cementovou maltou do lože z betonu prostého</t>
  </si>
  <si>
    <t>(6,79+24,1+7,0+1,0)</t>
  </si>
  <si>
    <t>27</t>
  </si>
  <si>
    <t>63780000R</t>
  </si>
  <si>
    <t>Doplnění zpevněných ploch po zateplení</t>
  </si>
  <si>
    <t>-1720266839</t>
  </si>
  <si>
    <t>Ostatní konstrukce a práce-bourání</t>
  </si>
  <si>
    <t>28</t>
  </si>
  <si>
    <t>941211112.1</t>
  </si>
  <si>
    <t>Montáž, demontáž a pronájem lešení vč. ochranné sítě, zabradlí, stříšek nad vchody, pomocných konstrukcí</t>
  </si>
  <si>
    <t>2043332747</t>
  </si>
  <si>
    <t>Montáž, demontáž a pronájem lešení vč. ochranné sítě, zabradlí, stříšek nad vchody</t>
  </si>
  <si>
    <t>(44,4+3,0)*13,0*2</t>
  </si>
  <si>
    <t>(19,06+3,0)*13,0*2</t>
  </si>
  <si>
    <t>29</t>
  </si>
  <si>
    <t>978015331</t>
  </si>
  <si>
    <t>Otlučení (osekání) vnější vápenné nebo vápenocementové omítky stupně členitosti 1 a 2 v rozsahu přes 10 do 20 %</t>
  </si>
  <si>
    <t>1510067512</t>
  </si>
  <si>
    <t>Otlučení vápenných nebo vápenocementových omítek vnějších ploch s vyškrabáním spar a s očištěním zdiva stupně členitosti 1 a 2, v rozsahu přes 10 do 20 %</t>
  </si>
  <si>
    <t>997</t>
  </si>
  <si>
    <t>Přesun sutě</t>
  </si>
  <si>
    <t>30</t>
  </si>
  <si>
    <t>997013212</t>
  </si>
  <si>
    <t>Vnitrostaveništní doprava suti a vybouraných hmot pro budovy v do 9 m ručně</t>
  </si>
  <si>
    <t>t</t>
  </si>
  <si>
    <t>702570438</t>
  </si>
  <si>
    <t>Vnitrostaveništní doprava suti a vybouraných hmot vodorovně do 50 m svisle ručně (nošením po schodech) pro budovy a haly výšky přes 6 do 9 m</t>
  </si>
  <si>
    <t>31</t>
  </si>
  <si>
    <t>997013501.1</t>
  </si>
  <si>
    <t>Odvoz  suti na skládku a vybouraných hmot se složením - skládka dle dodavatele stavby</t>
  </si>
  <si>
    <t>-460566675</t>
  </si>
  <si>
    <t>32</t>
  </si>
  <si>
    <t>997013609</t>
  </si>
  <si>
    <t>Poplatek za uložení na skládce (skládkovné) stavebního odpadu ze směsí nebo oddělených frakcí betonu, cihel a keramických výrobků kód odpadu 17 01 07</t>
  </si>
  <si>
    <t>1009248594</t>
  </si>
  <si>
    <t>Poplatek za uložení stavebního odpadu na skládce (skládkovné) ze směsí nebo oddělených frakcí betonu, cihel a keramických výrobků zatříděného do Katalogu odpadů pod kódem 17 01 07</t>
  </si>
  <si>
    <t>998</t>
  </si>
  <si>
    <t>Přesun hmot</t>
  </si>
  <si>
    <t>33</t>
  </si>
  <si>
    <t>998011010</t>
  </si>
  <si>
    <t>Přesun hmot pro budovy zděné s omezením mechanizace pro budovy v přes 12 do 24 m</t>
  </si>
  <si>
    <t>1138583862</t>
  </si>
  <si>
    <t>Přesun hmot pro budovy občanské výstavby, bydlení, výrobu a služby s nosnou svislou konstrukcí zděnou z cihel, tvárnic nebo kamene vodorovná dopravní vzdálenost do 100 m s omezením mechanizace pro budovy výšky přes 12 do 24 m</t>
  </si>
  <si>
    <t>PSV</t>
  </si>
  <si>
    <t>Práce a dodávky PSV</t>
  </si>
  <si>
    <t>713</t>
  </si>
  <si>
    <t>Izolace tepelné</t>
  </si>
  <si>
    <t>34</t>
  </si>
  <si>
    <t>713151000.1</t>
  </si>
  <si>
    <t>Provedení trhacích zkoušek kotev</t>
  </si>
  <si>
    <t>kpl</t>
  </si>
  <si>
    <t>-795805912</t>
  </si>
  <si>
    <t>743</t>
  </si>
  <si>
    <t xml:space="preserve"> Elektromontáže</t>
  </si>
  <si>
    <t>35</t>
  </si>
  <si>
    <t>743621011.1</t>
  </si>
  <si>
    <t>Hromosvod - kompletní provedení, revize</t>
  </si>
  <si>
    <t>-1723004555</t>
  </si>
  <si>
    <t>763</t>
  </si>
  <si>
    <t>Konstrukce suché výstavby</t>
  </si>
  <si>
    <t>36</t>
  </si>
  <si>
    <t>763131411</t>
  </si>
  <si>
    <t>SDK podhled desky 1xA 12,5 bez izolace dvouvrstvá spodní kce profil CD+UD</t>
  </si>
  <si>
    <t>-116235363</t>
  </si>
  <si>
    <t>Podhled ze sádrokartonových desek dvouvrstvá zavěšená spodní konstrukce z ocelových profilů CD, UD jednoduše opláštěná deskou standardní A, tl. 12,5 mm, bez izolace</t>
  </si>
  <si>
    <t>673,75</t>
  </si>
  <si>
    <t>-73,75 "prostory soc. zařízení</t>
  </si>
  <si>
    <t>37</t>
  </si>
  <si>
    <t>763131451</t>
  </si>
  <si>
    <t>SDK podhled deska 1xH2 12,5 bez izolace dvouvrstvá spodní kce profil CD+UD</t>
  </si>
  <si>
    <t>-1621694552</t>
  </si>
  <si>
    <t>Podhled ze sádrokartonových desek dvouvrstvá zavěšená spodní konstrukce z ocelových profilů CD, UD jednoduše opláštěná deskou impregnovanou H2, tl. 12,5 mm, bez izolace</t>
  </si>
  <si>
    <t>73,75 "prostory soc. zařízení</t>
  </si>
  <si>
    <t>38</t>
  </si>
  <si>
    <t>763131714</t>
  </si>
  <si>
    <t>SDK podhled základní penetrační nátěr</t>
  </si>
  <si>
    <t>1157721383</t>
  </si>
  <si>
    <t>Podhled ze sádrokartonových desek ostatní práce a konstrukce na podhledech ze sádrokartonových desek základní penetrační nátěr</t>
  </si>
  <si>
    <t>39</t>
  </si>
  <si>
    <t>763131751</t>
  </si>
  <si>
    <t>Montáž parotěsné zábrany do SDK podhledu</t>
  </si>
  <si>
    <t>-1756004263</t>
  </si>
  <si>
    <t>Podhled ze sádrokartonových desek ostatní práce a konstrukce na podhledech ze sádrokartonových desek montáž parotěsné zábrany</t>
  </si>
  <si>
    <t>40</t>
  </si>
  <si>
    <t>28329274</t>
  </si>
  <si>
    <t>fólie PE vyztužená pro parotěsnou vrstvu (reakce na oheň - třída E) 110g/m2</t>
  </si>
  <si>
    <t>-866302234</t>
  </si>
  <si>
    <t>673,75*1,1235 'Přepočtené koeficientem množství</t>
  </si>
  <si>
    <t>41</t>
  </si>
  <si>
    <t>763131752</t>
  </si>
  <si>
    <t>Montáž jedné vrstvy tepelné izolace do SDK podhledu</t>
  </si>
  <si>
    <t>325972665</t>
  </si>
  <si>
    <t>Podhled ze sádrokartonových desek ostatní práce a konstrukce na podhledech ze sádrokartonových desek montáž jedné vrstvy tepelné izolace</t>
  </si>
  <si>
    <t>42</t>
  </si>
  <si>
    <t>63152104</t>
  </si>
  <si>
    <t>pás tepelně izolační univerzální λ=0,032-0,033 tl 160mm</t>
  </si>
  <si>
    <t>-1391748350</t>
  </si>
  <si>
    <t>673,75*1,02 'Přepočtené koeficientem množství</t>
  </si>
  <si>
    <t>43</t>
  </si>
  <si>
    <t>998763113</t>
  </si>
  <si>
    <t>Přesun hmot tonážní pro dřevostavby s omezením mechanizace v objektech v přes 6 do 12 m</t>
  </si>
  <si>
    <t>-738230612</t>
  </si>
  <si>
    <t>Přesun hmot pro dřevostavby stanovený z hmotnosti přesunovaného materiálu vodorovná dopravní vzdálenost do 50 m s omezením mechanizace v objektech výšky přes 6 do 12 m</t>
  </si>
  <si>
    <t>764</t>
  </si>
  <si>
    <t>Konstrukce klempířské</t>
  </si>
  <si>
    <t>44</t>
  </si>
  <si>
    <t>764225409</t>
  </si>
  <si>
    <t>Oplechování horních ploch a nadezdívek (atik) bez rohů z Al plechu celoplošně lepené rš 800 mm</t>
  </si>
  <si>
    <t>138034104</t>
  </si>
  <si>
    <t>Oplechování horních ploch zdí a nadezdívek (atik) z hliníkového plechu celoplošně lepené rš 800 mm</t>
  </si>
  <si>
    <t>oplechování atiky</t>
  </si>
  <si>
    <t>45</t>
  </si>
  <si>
    <t>764226444</t>
  </si>
  <si>
    <t>Oplechování parapetů rovných celoplošně lepené z Al plechu rš 330 mm</t>
  </si>
  <si>
    <t>1040547291</t>
  </si>
  <si>
    <t>Oplechování parapetů z hliníkového plechu rovných celoplošně lepené, bez rohů rš 330 mm</t>
  </si>
  <si>
    <t>46</t>
  </si>
  <si>
    <t>998764112</t>
  </si>
  <si>
    <t>Přesun hmot tonážní pro konstrukce klempířské s omezením mechanizace v objektech v přes 6 do 12 m</t>
  </si>
  <si>
    <t>-135135538</t>
  </si>
  <si>
    <t>Přesun hmot pro konstrukce klempířské stanovený z hmotnosti přesunovaného materiálu vodorovná dopravní vzdálenost do 50 m s omezením mechanizace v objektech výšky přes 6 do 12 m</t>
  </si>
  <si>
    <t>766</t>
  </si>
  <si>
    <t>Konstrukce truhlářské</t>
  </si>
  <si>
    <t>47</t>
  </si>
  <si>
    <t>766100001</t>
  </si>
  <si>
    <t>Dodávka a montáž okno plastové, izolační trojsklo, barva antracit, rozm. 900/900 mm</t>
  </si>
  <si>
    <t>kus</t>
  </si>
  <si>
    <t>769826417</t>
  </si>
  <si>
    <t>22+20</t>
  </si>
  <si>
    <t>48</t>
  </si>
  <si>
    <t>766100002</t>
  </si>
  <si>
    <t>Dodávka a montáž okno plastové, izolační trojsklo, barva antracit, rozm. 900/2400 mm</t>
  </si>
  <si>
    <t>-1523437696</t>
  </si>
  <si>
    <t>49</t>
  </si>
  <si>
    <t>766100003</t>
  </si>
  <si>
    <t>Dodávka a montáž okno plastové, izolační trojsklo, barva antracit, rozm. 900/800 mm</t>
  </si>
  <si>
    <t>-670345768</t>
  </si>
  <si>
    <t>50</t>
  </si>
  <si>
    <t>76610004</t>
  </si>
  <si>
    <t>Dodávka a montáž okno plastové, izolační trojsklo, barva antracit, rozm. 900/1500 mm</t>
  </si>
  <si>
    <t>1484441863</t>
  </si>
  <si>
    <t>27-3</t>
  </si>
  <si>
    <t>2.NP</t>
  </si>
  <si>
    <t>26+(27-3)</t>
  </si>
  <si>
    <t>3.NP</t>
  </si>
  <si>
    <t>26+27+2</t>
  </si>
  <si>
    <t>51</t>
  </si>
  <si>
    <t>766100005</t>
  </si>
  <si>
    <t>Dodávka a montáž okno plastové, izolační trojsklo, barva antracit, rozm. 745/550  mm</t>
  </si>
  <si>
    <t>-111847706</t>
  </si>
  <si>
    <t>52</t>
  </si>
  <si>
    <t>766100006</t>
  </si>
  <si>
    <t>Dodávka a montáž okno plastové, izolační trojsklo, barva antracit, rozm. 850/550 mm</t>
  </si>
  <si>
    <t>-42278915</t>
  </si>
  <si>
    <t>53</t>
  </si>
  <si>
    <t>766100007</t>
  </si>
  <si>
    <t>Dodávka a montáž okno plastové, izolační trojsklo, barva antracit, rozm. 495/550 mm</t>
  </si>
  <si>
    <t>2130692387</t>
  </si>
  <si>
    <t>54</t>
  </si>
  <si>
    <t>766100008</t>
  </si>
  <si>
    <t>Dodávka a montáž okno plastové, izolační trojsklo, barva antracit, rozm. 550/550 mm</t>
  </si>
  <si>
    <t>-903910912</t>
  </si>
  <si>
    <t>55</t>
  </si>
  <si>
    <t>766100009</t>
  </si>
  <si>
    <t>Dodávka a montáž okno plastové, izolační trojsklo, barva antracit, rozm. 750/950 mm</t>
  </si>
  <si>
    <t>48122948</t>
  </si>
  <si>
    <t>56</t>
  </si>
  <si>
    <t>766100010</t>
  </si>
  <si>
    <t>Dodávka a montáž okno plastové, izolační trojsklo, barva antracit, rozm. 850/1500 mm</t>
  </si>
  <si>
    <t>126025990</t>
  </si>
  <si>
    <t>57</t>
  </si>
  <si>
    <t>766313000.2</t>
  </si>
  <si>
    <t>Montáž a dodávka vnitřních okenních parapetů z lamina s okapovým nosem šíře 25 cm</t>
  </si>
  <si>
    <t>923035159</t>
  </si>
  <si>
    <t>42*0,9</t>
  </si>
  <si>
    <t>0,9*2</t>
  </si>
  <si>
    <t>0,9*3</t>
  </si>
  <si>
    <t>129*0,9</t>
  </si>
  <si>
    <t>0,745*1</t>
  </si>
  <si>
    <t>0,85*1</t>
  </si>
  <si>
    <t>0,495*1</t>
  </si>
  <si>
    <t>0,85*2</t>
  </si>
  <si>
    <t>58</t>
  </si>
  <si>
    <t>766629214</t>
  </si>
  <si>
    <t>Příplatek k montáži oken rovné ostění připojovací spára - expanzní páska</t>
  </si>
  <si>
    <t>1510695208</t>
  </si>
  <si>
    <t>Montáž oken dřevěných Příplatek k cenám za tepelnou izolaci mezi ostěním a rámem okna při rovném ostění, připojovací spára tl. do 15 mm, páska</t>
  </si>
  <si>
    <t>59</t>
  </si>
  <si>
    <t>766417523</t>
  </si>
  <si>
    <t>Montáž difúzní paropropustné fólie pro dřevěnou provětrávanou fasádu s lepenými přesahy</t>
  </si>
  <si>
    <t>1482056928</t>
  </si>
  <si>
    <t>Montáž provětrávané fasády z dřevěných profilů difúzní paropropustné fólie s lepenými přesahy</t>
  </si>
  <si>
    <t>60</t>
  </si>
  <si>
    <t>28329038</t>
  </si>
  <si>
    <t>fólie kontaktní difuzně propustná pro doplňkovou hydroizolační vrstvu skládaných větraných fasád s otevřenými spárami (spára max 20 mm, max.20% plochy)</t>
  </si>
  <si>
    <t>-765155810</t>
  </si>
  <si>
    <t>106,64*1,111 'Přepočtené koeficientem množství</t>
  </si>
  <si>
    <t>61</t>
  </si>
  <si>
    <t>998766112</t>
  </si>
  <si>
    <t>Přesun hmot tonážní pro kce truhlářské s omezením mechanizace v objektech v přes 6 do 12 m</t>
  </si>
  <si>
    <t>1246440495</t>
  </si>
  <si>
    <t>Přesun hmot pro konstrukce truhlářské stanovený z hmotnosti přesunovaného materiálu vodorovná dopravní vzdálenost do 50 m s omezením mechanizace v objektech výšky přes 6 do 12 m</t>
  </si>
  <si>
    <t>767</t>
  </si>
  <si>
    <t>Konstrukce zámečnické</t>
  </si>
  <si>
    <t>62</t>
  </si>
  <si>
    <t>767010001</t>
  </si>
  <si>
    <t>Dodávka a montáž dveří hliníkových jednokřídlových s pevným bočním dílem a nadsvětlíkem, rozm. 1750/3040 mm</t>
  </si>
  <si>
    <t>364545821</t>
  </si>
  <si>
    <t>63</t>
  </si>
  <si>
    <t>767010002</t>
  </si>
  <si>
    <t>Dodávka a montáž dveří hliníkových dvoukřídlových, rozm. 1900/2000 mm</t>
  </si>
  <si>
    <t>1037518596</t>
  </si>
  <si>
    <t>64</t>
  </si>
  <si>
    <t>767010003</t>
  </si>
  <si>
    <t>Dodávka a montáž dveří hliníkových jednokřídlových, rozm. 1100/2000 mm</t>
  </si>
  <si>
    <t>-155735</t>
  </si>
  <si>
    <t>65</t>
  </si>
  <si>
    <t>998767112</t>
  </si>
  <si>
    <t>Přesun hmot tonážní pro zámečnické konstrukce s omezením mechanizace v objektech v přes 6 do 12 m</t>
  </si>
  <si>
    <t>-233653762</t>
  </si>
  <si>
    <t>Přesun hmot pro zámečnické konstrukce stanovený z hmotnosti přesunovaného materiálu vodorovná dopravní vzdálenost do 50 m s omezením mechanizace v objektech výšky přes 6 do 12 m</t>
  </si>
  <si>
    <t>VRN</t>
  </si>
  <si>
    <t>Vedlejší rozpočtové náklady</t>
  </si>
  <si>
    <t>VRN3</t>
  </si>
  <si>
    <t>Zařízení staveniště</t>
  </si>
  <si>
    <t>66</t>
  </si>
  <si>
    <t>030001000</t>
  </si>
  <si>
    <t>Kč</t>
  </si>
  <si>
    <t>1024</t>
  </si>
  <si>
    <t>526065740</t>
  </si>
  <si>
    <t>Základní rozdělení průvodních činností a nákladů zařízení staveniště</t>
  </si>
  <si>
    <t>VRN7</t>
  </si>
  <si>
    <t>Provozní vlivy</t>
  </si>
  <si>
    <t>67</t>
  </si>
  <si>
    <t>070001000</t>
  </si>
  <si>
    <t>-1057782759</t>
  </si>
  <si>
    <t>Základní rozdělení průvodních činností a nákladů provozní vlivy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</si>
</sst>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21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26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27</v>
      </c>
    </row>
    <row r="10" spans="2:71" s="1" customFormat="1" ht="12" customHeight="1">
      <c r="B10" s="22"/>
      <c r="C10" s="23"/>
      <c r="D10" s="33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29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18</v>
      </c>
    </row>
    <row r="11" spans="2:71" s="1" customFormat="1" ht="18.45" customHeight="1">
      <c r="B11" s="22"/>
      <c r="C11" s="23"/>
      <c r="D11" s="23"/>
      <c r="E11" s="28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31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pans="2:71" s="1" customFormat="1" ht="12" customHeight="1">
      <c r="B13" s="22"/>
      <c r="C13" s="23"/>
      <c r="D13" s="33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29</v>
      </c>
      <c r="AL13" s="23"/>
      <c r="AM13" s="23"/>
      <c r="AN13" s="35" t="s">
        <v>33</v>
      </c>
      <c r="AO13" s="23"/>
      <c r="AP13" s="23"/>
      <c r="AQ13" s="23"/>
      <c r="AR13" s="21"/>
      <c r="BE13" s="32"/>
      <c r="BS13" s="18" t="s">
        <v>18</v>
      </c>
    </row>
    <row r="14" spans="2:71" ht="12">
      <c r="B14" s="22"/>
      <c r="C14" s="23"/>
      <c r="D14" s="23"/>
      <c r="E14" s="35" t="s">
        <v>33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31</v>
      </c>
      <c r="AL14" s="23"/>
      <c r="AM14" s="23"/>
      <c r="AN14" s="35" t="s">
        <v>33</v>
      </c>
      <c r="AO14" s="23"/>
      <c r="AP14" s="23"/>
      <c r="AQ14" s="23"/>
      <c r="AR14" s="21"/>
      <c r="BE14" s="32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29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31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29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31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54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56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55</v>
      </c>
      <c r="AI60" s="43"/>
      <c r="AJ60" s="43"/>
      <c r="AK60" s="43"/>
      <c r="AL60" s="43"/>
      <c r="AM60" s="65" t="s">
        <v>56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58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55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56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55</v>
      </c>
      <c r="AI75" s="43"/>
      <c r="AJ75" s="43"/>
      <c r="AK75" s="43"/>
      <c r="AL75" s="43"/>
      <c r="AM75" s="65" t="s">
        <v>56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59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240516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Stavební úpravy průmyslového objektu č.p. 2997, Česká Lípa - zateplení, výplně otvorů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Česká Lípa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24</v>
      </c>
      <c r="AJ87" s="41"/>
      <c r="AK87" s="41"/>
      <c r="AL87" s="41"/>
      <c r="AM87" s="80" t="str">
        <f>IF(AN8="","",AN8)</f>
        <v>16. 5. 2024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28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HOLLEN CZ s.r.o.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34</v>
      </c>
      <c r="AJ89" s="41"/>
      <c r="AK89" s="41"/>
      <c r="AL89" s="41"/>
      <c r="AM89" s="81" t="str">
        <f>IF(E17="","",E17)</f>
        <v>Ing. Kateřina Iwanejko</v>
      </c>
      <c r="AN89" s="72"/>
      <c r="AO89" s="72"/>
      <c r="AP89" s="72"/>
      <c r="AQ89" s="41"/>
      <c r="AR89" s="45"/>
      <c r="AS89" s="82" t="s">
        <v>60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32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37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61</v>
      </c>
      <c r="D92" s="95"/>
      <c r="E92" s="95"/>
      <c r="F92" s="95"/>
      <c r="G92" s="95"/>
      <c r="H92" s="96"/>
      <c r="I92" s="97" t="s">
        <v>62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63</v>
      </c>
      <c r="AH92" s="95"/>
      <c r="AI92" s="95"/>
      <c r="AJ92" s="95"/>
      <c r="AK92" s="95"/>
      <c r="AL92" s="95"/>
      <c r="AM92" s="95"/>
      <c r="AN92" s="97" t="s">
        <v>64</v>
      </c>
      <c r="AO92" s="95"/>
      <c r="AP92" s="99"/>
      <c r="AQ92" s="100" t="s">
        <v>65</v>
      </c>
      <c r="AR92" s="45"/>
      <c r="AS92" s="101" t="s">
        <v>66</v>
      </c>
      <c r="AT92" s="102" t="s">
        <v>67</v>
      </c>
      <c r="AU92" s="102" t="s">
        <v>68</v>
      </c>
      <c r="AV92" s="102" t="s">
        <v>69</v>
      </c>
      <c r="AW92" s="102" t="s">
        <v>70</v>
      </c>
      <c r="AX92" s="102" t="s">
        <v>71</v>
      </c>
      <c r="AY92" s="102" t="s">
        <v>72</v>
      </c>
      <c r="AZ92" s="102" t="s">
        <v>73</v>
      </c>
      <c r="BA92" s="102" t="s">
        <v>74</v>
      </c>
      <c r="BB92" s="102" t="s">
        <v>75</v>
      </c>
      <c r="BC92" s="102" t="s">
        <v>76</v>
      </c>
      <c r="BD92" s="103" t="s">
        <v>77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78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79</v>
      </c>
      <c r="BT94" s="118" t="s">
        <v>80</v>
      </c>
      <c r="BU94" s="119" t="s">
        <v>81</v>
      </c>
      <c r="BV94" s="118" t="s">
        <v>82</v>
      </c>
      <c r="BW94" s="118" t="s">
        <v>5</v>
      </c>
      <c r="BX94" s="118" t="s">
        <v>83</v>
      </c>
      <c r="CL94" s="118" t="s">
        <v>1</v>
      </c>
    </row>
    <row r="95" spans="1:91" s="7" customFormat="1" ht="16.5" customHeight="1">
      <c r="A95" s="120" t="s">
        <v>84</v>
      </c>
      <c r="B95" s="121"/>
      <c r="C95" s="122"/>
      <c r="D95" s="123" t="s">
        <v>85</v>
      </c>
      <c r="E95" s="123"/>
      <c r="F95" s="123"/>
      <c r="G95" s="123"/>
      <c r="H95" s="123"/>
      <c r="I95" s="124"/>
      <c r="J95" s="123" t="s">
        <v>86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Výplně otvorů, zatep...'!J30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87</v>
      </c>
      <c r="AR95" s="127"/>
      <c r="AS95" s="128">
        <v>0</v>
      </c>
      <c r="AT95" s="129">
        <f>ROUND(SUM(AV95:AW95),2)</f>
        <v>0</v>
      </c>
      <c r="AU95" s="130">
        <f>'01 - Výplně otvorů, zatep...'!P132</f>
        <v>0</v>
      </c>
      <c r="AV95" s="129">
        <f>'01 - Výplně otvorů, zatep...'!J33</f>
        <v>0</v>
      </c>
      <c r="AW95" s="129">
        <f>'01 - Výplně otvorů, zatep...'!J34</f>
        <v>0</v>
      </c>
      <c r="AX95" s="129">
        <f>'01 - Výplně otvorů, zatep...'!J35</f>
        <v>0</v>
      </c>
      <c r="AY95" s="129">
        <f>'01 - Výplně otvorů, zatep...'!J36</f>
        <v>0</v>
      </c>
      <c r="AZ95" s="129">
        <f>'01 - Výplně otvorů, zatep...'!F33</f>
        <v>0</v>
      </c>
      <c r="BA95" s="129">
        <f>'01 - Výplně otvorů, zatep...'!F34</f>
        <v>0</v>
      </c>
      <c r="BB95" s="129">
        <f>'01 - Výplně otvorů, zatep...'!F35</f>
        <v>0</v>
      </c>
      <c r="BC95" s="129">
        <f>'01 - Výplně otvorů, zatep...'!F36</f>
        <v>0</v>
      </c>
      <c r="BD95" s="131">
        <f>'01 - Výplně otvorů, zatep...'!F37</f>
        <v>0</v>
      </c>
      <c r="BE95" s="7"/>
      <c r="BT95" s="132" t="s">
        <v>21</v>
      </c>
      <c r="BV95" s="132" t="s">
        <v>82</v>
      </c>
      <c r="BW95" s="132" t="s">
        <v>88</v>
      </c>
      <c r="BX95" s="132" t="s">
        <v>5</v>
      </c>
      <c r="CL95" s="132" t="s">
        <v>1</v>
      </c>
      <c r="CM95" s="132" t="s">
        <v>89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A9C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Výplně otvorů, zate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1"/>
      <c r="AT3" s="18" t="s">
        <v>89</v>
      </c>
    </row>
    <row r="4" spans="2:46" s="1" customFormat="1" ht="24.95" customHeight="1">
      <c r="B4" s="21"/>
      <c r="D4" s="135" t="s">
        <v>90</v>
      </c>
      <c r="L4" s="21"/>
      <c r="M4" s="13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7" t="s">
        <v>16</v>
      </c>
      <c r="L6" s="21"/>
    </row>
    <row r="7" spans="2:12" s="1" customFormat="1" ht="26.25" customHeight="1">
      <c r="B7" s="21"/>
      <c r="E7" s="138" t="str">
        <f>'Rekapitulace stavby'!K6</f>
        <v>Stavební úpravy průmyslového objektu č.p. 2997, Česká Lípa - zateplení, výplně otvorů</v>
      </c>
      <c r="F7" s="137"/>
      <c r="G7" s="137"/>
      <c r="H7" s="137"/>
      <c r="L7" s="21"/>
    </row>
    <row r="8" spans="1:31" s="2" customFormat="1" ht="12" customHeight="1">
      <c r="A8" s="39"/>
      <c r="B8" s="45"/>
      <c r="C8" s="39"/>
      <c r="D8" s="137" t="s">
        <v>91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92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7" t="s">
        <v>19</v>
      </c>
      <c r="E11" s="39"/>
      <c r="F11" s="140" t="s">
        <v>1</v>
      </c>
      <c r="G11" s="39"/>
      <c r="H11" s="39"/>
      <c r="I11" s="137" t="s">
        <v>20</v>
      </c>
      <c r="J11" s="140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7" t="s">
        <v>22</v>
      </c>
      <c r="E12" s="39"/>
      <c r="F12" s="140" t="s">
        <v>23</v>
      </c>
      <c r="G12" s="39"/>
      <c r="H12" s="39"/>
      <c r="I12" s="137" t="s">
        <v>24</v>
      </c>
      <c r="J12" s="141" t="str">
        <f>'Rekapitulace stavby'!AN8</f>
        <v>16. 5. 2024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7" t="s">
        <v>28</v>
      </c>
      <c r="E14" s="39"/>
      <c r="F14" s="39"/>
      <c r="G14" s="39"/>
      <c r="H14" s="39"/>
      <c r="I14" s="137" t="s">
        <v>29</v>
      </c>
      <c r="J14" s="140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>HOLLEN CZ s.r.o.</v>
      </c>
      <c r="F15" s="39"/>
      <c r="G15" s="39"/>
      <c r="H15" s="39"/>
      <c r="I15" s="137" t="s">
        <v>31</v>
      </c>
      <c r="J15" s="140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7" t="s">
        <v>32</v>
      </c>
      <c r="E17" s="39"/>
      <c r="F17" s="39"/>
      <c r="G17" s="39"/>
      <c r="H17" s="39"/>
      <c r="I17" s="137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37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7" t="s">
        <v>34</v>
      </c>
      <c r="E20" s="39"/>
      <c r="F20" s="39"/>
      <c r="G20" s="39"/>
      <c r="H20" s="39"/>
      <c r="I20" s="137" t="s">
        <v>29</v>
      </c>
      <c r="J20" s="140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35</v>
      </c>
      <c r="F21" s="39"/>
      <c r="G21" s="39"/>
      <c r="H21" s="39"/>
      <c r="I21" s="137" t="s">
        <v>31</v>
      </c>
      <c r="J21" s="140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7" t="s">
        <v>37</v>
      </c>
      <c r="E23" s="39"/>
      <c r="F23" s="39"/>
      <c r="G23" s="39"/>
      <c r="H23" s="39"/>
      <c r="I23" s="137" t="s">
        <v>29</v>
      </c>
      <c r="J23" s="140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37" t="s">
        <v>31</v>
      </c>
      <c r="J24" s="140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7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6"/>
      <c r="E29" s="146"/>
      <c r="F29" s="146"/>
      <c r="G29" s="146"/>
      <c r="H29" s="146"/>
      <c r="I29" s="146"/>
      <c r="J29" s="146"/>
      <c r="K29" s="14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7" t="s">
        <v>40</v>
      </c>
      <c r="E30" s="39"/>
      <c r="F30" s="39"/>
      <c r="G30" s="39"/>
      <c r="H30" s="39"/>
      <c r="I30" s="39"/>
      <c r="J30" s="148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6"/>
      <c r="E31" s="146"/>
      <c r="F31" s="146"/>
      <c r="G31" s="146"/>
      <c r="H31" s="146"/>
      <c r="I31" s="146"/>
      <c r="J31" s="146"/>
      <c r="K31" s="14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9" t="s">
        <v>42</v>
      </c>
      <c r="G32" s="39"/>
      <c r="H32" s="39"/>
      <c r="I32" s="149" t="s">
        <v>41</v>
      </c>
      <c r="J32" s="149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0" t="s">
        <v>44</v>
      </c>
      <c r="E33" s="137" t="s">
        <v>45</v>
      </c>
      <c r="F33" s="151">
        <f>ROUND((SUM(BE132:BE476)),2)</f>
        <v>0</v>
      </c>
      <c r="G33" s="39"/>
      <c r="H33" s="39"/>
      <c r="I33" s="152">
        <v>0.21</v>
      </c>
      <c r="J33" s="151">
        <f>ROUND(((SUM(BE132:BE476))*I33),2)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7" t="s">
        <v>46</v>
      </c>
      <c r="F34" s="151">
        <f>ROUND((SUM(BF132:BF476)),2)</f>
        <v>0</v>
      </c>
      <c r="G34" s="39"/>
      <c r="H34" s="39"/>
      <c r="I34" s="152">
        <v>0.12</v>
      </c>
      <c r="J34" s="151">
        <f>ROUND(((SUM(BF132:BF476))*I34),2)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7" t="s">
        <v>47</v>
      </c>
      <c r="F35" s="151">
        <f>ROUND((SUM(BG132:BG476)),2)</f>
        <v>0</v>
      </c>
      <c r="G35" s="39"/>
      <c r="H35" s="39"/>
      <c r="I35" s="152">
        <v>0.21</v>
      </c>
      <c r="J35" s="15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7" t="s">
        <v>48</v>
      </c>
      <c r="F36" s="151">
        <f>ROUND((SUM(BH132:BH476)),2)</f>
        <v>0</v>
      </c>
      <c r="G36" s="39"/>
      <c r="H36" s="39"/>
      <c r="I36" s="152">
        <v>0.12</v>
      </c>
      <c r="J36" s="15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7" t="s">
        <v>49</v>
      </c>
      <c r="F37" s="151">
        <f>ROUND((SUM(BI132:BI476)),2)</f>
        <v>0</v>
      </c>
      <c r="G37" s="39"/>
      <c r="H37" s="39"/>
      <c r="I37" s="152">
        <v>0</v>
      </c>
      <c r="J37" s="15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3"/>
      <c r="D39" s="154" t="s">
        <v>50</v>
      </c>
      <c r="E39" s="155"/>
      <c r="F39" s="155"/>
      <c r="G39" s="156" t="s">
        <v>51</v>
      </c>
      <c r="H39" s="157" t="s">
        <v>52</v>
      </c>
      <c r="I39" s="155"/>
      <c r="J39" s="158">
        <f>SUM(J30:J37)</f>
        <v>0</v>
      </c>
      <c r="K39" s="15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0" t="s">
        <v>53</v>
      </c>
      <c r="E50" s="161"/>
      <c r="F50" s="161"/>
      <c r="G50" s="160" t="s">
        <v>54</v>
      </c>
      <c r="H50" s="161"/>
      <c r="I50" s="161"/>
      <c r="J50" s="161"/>
      <c r="K50" s="161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2" t="s">
        <v>55</v>
      </c>
      <c r="E61" s="163"/>
      <c r="F61" s="164" t="s">
        <v>56</v>
      </c>
      <c r="G61" s="162" t="s">
        <v>55</v>
      </c>
      <c r="H61" s="163"/>
      <c r="I61" s="163"/>
      <c r="J61" s="165" t="s">
        <v>56</v>
      </c>
      <c r="K61" s="16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0" t="s">
        <v>57</v>
      </c>
      <c r="E65" s="166"/>
      <c r="F65" s="166"/>
      <c r="G65" s="160" t="s">
        <v>58</v>
      </c>
      <c r="H65" s="166"/>
      <c r="I65" s="166"/>
      <c r="J65" s="166"/>
      <c r="K65" s="166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2" t="s">
        <v>55</v>
      </c>
      <c r="E76" s="163"/>
      <c r="F76" s="164" t="s">
        <v>56</v>
      </c>
      <c r="G76" s="162" t="s">
        <v>55</v>
      </c>
      <c r="H76" s="163"/>
      <c r="I76" s="163"/>
      <c r="J76" s="165" t="s">
        <v>56</v>
      </c>
      <c r="K76" s="16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1" t="str">
        <f>E7</f>
        <v>Stavební úpravy průmyslového objektu č.p. 2997, Česká Lípa - zateplení, výplně otvorů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Výplně otvorů, zateplení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Česká Lípa</v>
      </c>
      <c r="G89" s="41"/>
      <c r="H89" s="41"/>
      <c r="I89" s="33" t="s">
        <v>24</v>
      </c>
      <c r="J89" s="80" t="str">
        <f>IF(J12="","",J12)</f>
        <v>16. 5. 2024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28</v>
      </c>
      <c r="D91" s="41"/>
      <c r="E91" s="41"/>
      <c r="F91" s="28" t="str">
        <f>E15</f>
        <v>HOLLEN CZ s.r.o.</v>
      </c>
      <c r="G91" s="41"/>
      <c r="H91" s="41"/>
      <c r="I91" s="33" t="s">
        <v>34</v>
      </c>
      <c r="J91" s="37" t="str">
        <f>E21</f>
        <v>Ing. Kateřina Iwanejko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5" t="s">
        <v>96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J133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99</v>
      </c>
      <c r="E98" s="185"/>
      <c r="F98" s="185"/>
      <c r="G98" s="185"/>
      <c r="H98" s="185"/>
      <c r="I98" s="185"/>
      <c r="J98" s="186">
        <f>J134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100</v>
      </c>
      <c r="E99" s="185"/>
      <c r="F99" s="185"/>
      <c r="G99" s="185"/>
      <c r="H99" s="185"/>
      <c r="I99" s="185"/>
      <c r="J99" s="186">
        <f>J145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101</v>
      </c>
      <c r="E100" s="185"/>
      <c r="F100" s="185"/>
      <c r="G100" s="185"/>
      <c r="H100" s="185"/>
      <c r="I100" s="185"/>
      <c r="J100" s="186">
        <f>J307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102</v>
      </c>
      <c r="E101" s="185"/>
      <c r="F101" s="185"/>
      <c r="G101" s="185"/>
      <c r="H101" s="185"/>
      <c r="I101" s="185"/>
      <c r="J101" s="186">
        <f>J315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103</v>
      </c>
      <c r="E102" s="185"/>
      <c r="F102" s="185"/>
      <c r="G102" s="185"/>
      <c r="H102" s="185"/>
      <c r="I102" s="185"/>
      <c r="J102" s="186">
        <f>J322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6"/>
      <c r="C103" s="177"/>
      <c r="D103" s="178" t="s">
        <v>104</v>
      </c>
      <c r="E103" s="179"/>
      <c r="F103" s="179"/>
      <c r="G103" s="179"/>
      <c r="H103" s="179"/>
      <c r="I103" s="179"/>
      <c r="J103" s="180">
        <f>J325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2"/>
      <c r="C104" s="183"/>
      <c r="D104" s="184" t="s">
        <v>105</v>
      </c>
      <c r="E104" s="185"/>
      <c r="F104" s="185"/>
      <c r="G104" s="185"/>
      <c r="H104" s="185"/>
      <c r="I104" s="185"/>
      <c r="J104" s="186">
        <f>J326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106</v>
      </c>
      <c r="E105" s="185"/>
      <c r="F105" s="185"/>
      <c r="G105" s="185"/>
      <c r="H105" s="185"/>
      <c r="I105" s="185"/>
      <c r="J105" s="186">
        <f>J329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107</v>
      </c>
      <c r="E106" s="185"/>
      <c r="F106" s="185"/>
      <c r="G106" s="185"/>
      <c r="H106" s="185"/>
      <c r="I106" s="185"/>
      <c r="J106" s="186">
        <f>J331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108</v>
      </c>
      <c r="E107" s="185"/>
      <c r="F107" s="185"/>
      <c r="G107" s="185"/>
      <c r="H107" s="185"/>
      <c r="I107" s="185"/>
      <c r="J107" s="186">
        <f>J354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2"/>
      <c r="C108" s="183"/>
      <c r="D108" s="184" t="s">
        <v>109</v>
      </c>
      <c r="E108" s="185"/>
      <c r="F108" s="185"/>
      <c r="G108" s="185"/>
      <c r="H108" s="185"/>
      <c r="I108" s="185"/>
      <c r="J108" s="186">
        <f>J374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2"/>
      <c r="C109" s="183"/>
      <c r="D109" s="184" t="s">
        <v>110</v>
      </c>
      <c r="E109" s="185"/>
      <c r="F109" s="185"/>
      <c r="G109" s="185"/>
      <c r="H109" s="185"/>
      <c r="I109" s="185"/>
      <c r="J109" s="186">
        <f>J461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6"/>
      <c r="C110" s="177"/>
      <c r="D110" s="178" t="s">
        <v>111</v>
      </c>
      <c r="E110" s="179"/>
      <c r="F110" s="179"/>
      <c r="G110" s="179"/>
      <c r="H110" s="179"/>
      <c r="I110" s="179"/>
      <c r="J110" s="180">
        <f>J470</f>
        <v>0</v>
      </c>
      <c r="K110" s="177"/>
      <c r="L110" s="18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2"/>
      <c r="C111" s="183"/>
      <c r="D111" s="184" t="s">
        <v>112</v>
      </c>
      <c r="E111" s="185"/>
      <c r="F111" s="185"/>
      <c r="G111" s="185"/>
      <c r="H111" s="185"/>
      <c r="I111" s="185"/>
      <c r="J111" s="186">
        <f>J471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2"/>
      <c r="C112" s="183"/>
      <c r="D112" s="184" t="s">
        <v>113</v>
      </c>
      <c r="E112" s="185"/>
      <c r="F112" s="185"/>
      <c r="G112" s="185"/>
      <c r="H112" s="185"/>
      <c r="I112" s="185"/>
      <c r="J112" s="186">
        <f>J474</f>
        <v>0</v>
      </c>
      <c r="K112" s="183"/>
      <c r="L112" s="18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114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6.25" customHeight="1">
      <c r="A122" s="39"/>
      <c r="B122" s="40"/>
      <c r="C122" s="41"/>
      <c r="D122" s="41"/>
      <c r="E122" s="171" t="str">
        <f>E7</f>
        <v>Stavební úpravy průmyslového objektu č.p. 2997, Česká Lípa - zateplení, výplně otvorů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91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01 - Výplně otvorů, zateplení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22</v>
      </c>
      <c r="D126" s="41"/>
      <c r="E126" s="41"/>
      <c r="F126" s="28" t="str">
        <f>F12</f>
        <v>Česká Lípa</v>
      </c>
      <c r="G126" s="41"/>
      <c r="H126" s="41"/>
      <c r="I126" s="33" t="s">
        <v>24</v>
      </c>
      <c r="J126" s="80" t="str">
        <f>IF(J12="","",J12)</f>
        <v>16. 5. 2024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E15</f>
        <v>HOLLEN CZ s.r.o.</v>
      </c>
      <c r="G128" s="41"/>
      <c r="H128" s="41"/>
      <c r="I128" s="33" t="s">
        <v>34</v>
      </c>
      <c r="J128" s="37" t="str">
        <f>E21</f>
        <v>Ing. Kateřina Iwanejko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32</v>
      </c>
      <c r="D129" s="41"/>
      <c r="E129" s="41"/>
      <c r="F129" s="28" t="str">
        <f>IF(E18="","",E18)</f>
        <v>Vyplň údaj</v>
      </c>
      <c r="G129" s="41"/>
      <c r="H129" s="41"/>
      <c r="I129" s="33" t="s">
        <v>37</v>
      </c>
      <c r="J129" s="37" t="str">
        <f>E24</f>
        <v xml:space="preserve"> 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88"/>
      <c r="B131" s="189"/>
      <c r="C131" s="190" t="s">
        <v>115</v>
      </c>
      <c r="D131" s="191" t="s">
        <v>65</v>
      </c>
      <c r="E131" s="191" t="s">
        <v>61</v>
      </c>
      <c r="F131" s="191" t="s">
        <v>62</v>
      </c>
      <c r="G131" s="191" t="s">
        <v>116</v>
      </c>
      <c r="H131" s="191" t="s">
        <v>117</v>
      </c>
      <c r="I131" s="191" t="s">
        <v>118</v>
      </c>
      <c r="J131" s="191" t="s">
        <v>95</v>
      </c>
      <c r="K131" s="192" t="s">
        <v>119</v>
      </c>
      <c r="L131" s="193"/>
      <c r="M131" s="101" t="s">
        <v>1</v>
      </c>
      <c r="N131" s="102" t="s">
        <v>44</v>
      </c>
      <c r="O131" s="102" t="s">
        <v>120</v>
      </c>
      <c r="P131" s="102" t="s">
        <v>121</v>
      </c>
      <c r="Q131" s="102" t="s">
        <v>122</v>
      </c>
      <c r="R131" s="102" t="s">
        <v>123</v>
      </c>
      <c r="S131" s="102" t="s">
        <v>124</v>
      </c>
      <c r="T131" s="103" t="s">
        <v>125</v>
      </c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</row>
    <row r="132" spans="1:63" s="2" customFormat="1" ht="22.8" customHeight="1">
      <c r="A132" s="39"/>
      <c r="B132" s="40"/>
      <c r="C132" s="108" t="s">
        <v>126</v>
      </c>
      <c r="D132" s="41"/>
      <c r="E132" s="41"/>
      <c r="F132" s="41"/>
      <c r="G132" s="41"/>
      <c r="H132" s="41"/>
      <c r="I132" s="41"/>
      <c r="J132" s="194">
        <f>BK132</f>
        <v>0</v>
      </c>
      <c r="K132" s="41"/>
      <c r="L132" s="45"/>
      <c r="M132" s="104"/>
      <c r="N132" s="195"/>
      <c r="O132" s="105"/>
      <c r="P132" s="196">
        <f>P133+P325+P470</f>
        <v>0</v>
      </c>
      <c r="Q132" s="105"/>
      <c r="R132" s="196">
        <f>R133+R325+R470</f>
        <v>62.25135531600001</v>
      </c>
      <c r="S132" s="105"/>
      <c r="T132" s="197">
        <f>T133+T325+T470</f>
        <v>19.81768006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79</v>
      </c>
      <c r="AU132" s="18" t="s">
        <v>97</v>
      </c>
      <c r="BK132" s="198">
        <f>BK133+BK325+BK470</f>
        <v>0</v>
      </c>
    </row>
    <row r="133" spans="1:63" s="12" customFormat="1" ht="25.9" customHeight="1">
      <c r="A133" s="12"/>
      <c r="B133" s="199"/>
      <c r="C133" s="200"/>
      <c r="D133" s="201" t="s">
        <v>79</v>
      </c>
      <c r="E133" s="202" t="s">
        <v>127</v>
      </c>
      <c r="F133" s="202" t="s">
        <v>128</v>
      </c>
      <c r="G133" s="200"/>
      <c r="H133" s="200"/>
      <c r="I133" s="203"/>
      <c r="J133" s="204">
        <f>BK133</f>
        <v>0</v>
      </c>
      <c r="K133" s="200"/>
      <c r="L133" s="205"/>
      <c r="M133" s="206"/>
      <c r="N133" s="207"/>
      <c r="O133" s="207"/>
      <c r="P133" s="208">
        <f>P134+P145+P307+P315+P322</f>
        <v>0</v>
      </c>
      <c r="Q133" s="207"/>
      <c r="R133" s="208">
        <f>R134+R145+R307+R315+R322</f>
        <v>49.62184722600001</v>
      </c>
      <c r="S133" s="207"/>
      <c r="T133" s="209">
        <f>T134+T145+T307+T315+T322</f>
        <v>19.81768006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0" t="s">
        <v>21</v>
      </c>
      <c r="AT133" s="211" t="s">
        <v>79</v>
      </c>
      <c r="AU133" s="211" t="s">
        <v>80</v>
      </c>
      <c r="AY133" s="210" t="s">
        <v>129</v>
      </c>
      <c r="BK133" s="212">
        <f>BK134+BK145+BK307+BK315+BK322</f>
        <v>0</v>
      </c>
    </row>
    <row r="134" spans="1:63" s="12" customFormat="1" ht="22.8" customHeight="1">
      <c r="A134" s="12"/>
      <c r="B134" s="199"/>
      <c r="C134" s="200"/>
      <c r="D134" s="201" t="s">
        <v>79</v>
      </c>
      <c r="E134" s="213" t="s">
        <v>21</v>
      </c>
      <c r="F134" s="213" t="s">
        <v>130</v>
      </c>
      <c r="G134" s="200"/>
      <c r="H134" s="200"/>
      <c r="I134" s="203"/>
      <c r="J134" s="214">
        <f>BK134</f>
        <v>0</v>
      </c>
      <c r="K134" s="200"/>
      <c r="L134" s="205"/>
      <c r="M134" s="206"/>
      <c r="N134" s="207"/>
      <c r="O134" s="207"/>
      <c r="P134" s="208">
        <f>SUM(P135:P144)</f>
        <v>0</v>
      </c>
      <c r="Q134" s="207"/>
      <c r="R134" s="208">
        <f>SUM(R135:R144)</f>
        <v>0</v>
      </c>
      <c r="S134" s="207"/>
      <c r="T134" s="209">
        <f>SUM(T135:T144)</f>
        <v>10.799999999999999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0" t="s">
        <v>21</v>
      </c>
      <c r="AT134" s="211" t="s">
        <v>79</v>
      </c>
      <c r="AU134" s="211" t="s">
        <v>21</v>
      </c>
      <c r="AY134" s="210" t="s">
        <v>129</v>
      </c>
      <c r="BK134" s="212">
        <f>SUM(BK135:BK144)</f>
        <v>0</v>
      </c>
    </row>
    <row r="135" spans="1:65" s="2" customFormat="1" ht="24.15" customHeight="1">
      <c r="A135" s="39"/>
      <c r="B135" s="40"/>
      <c r="C135" s="215" t="s">
        <v>21</v>
      </c>
      <c r="D135" s="215" t="s">
        <v>131</v>
      </c>
      <c r="E135" s="216" t="s">
        <v>132</v>
      </c>
      <c r="F135" s="217" t="s">
        <v>133</v>
      </c>
      <c r="G135" s="218" t="s">
        <v>134</v>
      </c>
      <c r="H135" s="219">
        <v>45</v>
      </c>
      <c r="I135" s="220"/>
      <c r="J135" s="221">
        <f>ROUND(I135*H135,2)</f>
        <v>0</v>
      </c>
      <c r="K135" s="217" t="s">
        <v>135</v>
      </c>
      <c r="L135" s="45"/>
      <c r="M135" s="222" t="s">
        <v>1</v>
      </c>
      <c r="N135" s="223" t="s">
        <v>45</v>
      </c>
      <c r="O135" s="92"/>
      <c r="P135" s="224">
        <f>O135*H135</f>
        <v>0</v>
      </c>
      <c r="Q135" s="224">
        <v>0</v>
      </c>
      <c r="R135" s="224">
        <f>Q135*H135</f>
        <v>0</v>
      </c>
      <c r="S135" s="224">
        <v>0.24</v>
      </c>
      <c r="T135" s="225">
        <f>S135*H135</f>
        <v>10.799999999999999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6" t="s">
        <v>136</v>
      </c>
      <c r="AT135" s="226" t="s">
        <v>131</v>
      </c>
      <c r="AU135" s="226" t="s">
        <v>89</v>
      </c>
      <c r="AY135" s="18" t="s">
        <v>129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8" t="s">
        <v>21</v>
      </c>
      <c r="BK135" s="227">
        <f>ROUND(I135*H135,2)</f>
        <v>0</v>
      </c>
      <c r="BL135" s="18" t="s">
        <v>136</v>
      </c>
      <c r="BM135" s="226" t="s">
        <v>137</v>
      </c>
    </row>
    <row r="136" spans="1:47" s="2" customFormat="1" ht="12">
      <c r="A136" s="39"/>
      <c r="B136" s="40"/>
      <c r="C136" s="41"/>
      <c r="D136" s="228" t="s">
        <v>138</v>
      </c>
      <c r="E136" s="41"/>
      <c r="F136" s="229" t="s">
        <v>139</v>
      </c>
      <c r="G136" s="41"/>
      <c r="H136" s="41"/>
      <c r="I136" s="230"/>
      <c r="J136" s="41"/>
      <c r="K136" s="41"/>
      <c r="L136" s="45"/>
      <c r="M136" s="231"/>
      <c r="N136" s="232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138</v>
      </c>
      <c r="AU136" s="18" t="s">
        <v>89</v>
      </c>
    </row>
    <row r="137" spans="1:65" s="2" customFormat="1" ht="33" customHeight="1">
      <c r="A137" s="39"/>
      <c r="B137" s="40"/>
      <c r="C137" s="215" t="s">
        <v>89</v>
      </c>
      <c r="D137" s="215" t="s">
        <v>131</v>
      </c>
      <c r="E137" s="216" t="s">
        <v>140</v>
      </c>
      <c r="F137" s="217" t="s">
        <v>141</v>
      </c>
      <c r="G137" s="218" t="s">
        <v>142</v>
      </c>
      <c r="H137" s="219">
        <v>18.442</v>
      </c>
      <c r="I137" s="220"/>
      <c r="J137" s="221">
        <f>ROUND(I137*H137,2)</f>
        <v>0</v>
      </c>
      <c r="K137" s="217" t="s">
        <v>135</v>
      </c>
      <c r="L137" s="45"/>
      <c r="M137" s="222" t="s">
        <v>1</v>
      </c>
      <c r="N137" s="223" t="s">
        <v>45</v>
      </c>
      <c r="O137" s="92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6" t="s">
        <v>136</v>
      </c>
      <c r="AT137" s="226" t="s">
        <v>131</v>
      </c>
      <c r="AU137" s="226" t="s">
        <v>89</v>
      </c>
      <c r="AY137" s="18" t="s">
        <v>129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8" t="s">
        <v>21</v>
      </c>
      <c r="BK137" s="227">
        <f>ROUND(I137*H137,2)</f>
        <v>0</v>
      </c>
      <c r="BL137" s="18" t="s">
        <v>136</v>
      </c>
      <c r="BM137" s="226" t="s">
        <v>143</v>
      </c>
    </row>
    <row r="138" spans="1:47" s="2" customFormat="1" ht="12">
      <c r="A138" s="39"/>
      <c r="B138" s="40"/>
      <c r="C138" s="41"/>
      <c r="D138" s="228" t="s">
        <v>138</v>
      </c>
      <c r="E138" s="41"/>
      <c r="F138" s="229" t="s">
        <v>144</v>
      </c>
      <c r="G138" s="41"/>
      <c r="H138" s="41"/>
      <c r="I138" s="230"/>
      <c r="J138" s="41"/>
      <c r="K138" s="41"/>
      <c r="L138" s="45"/>
      <c r="M138" s="231"/>
      <c r="N138" s="232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138</v>
      </c>
      <c r="AU138" s="18" t="s">
        <v>89</v>
      </c>
    </row>
    <row r="139" spans="1:51" s="13" customFormat="1" ht="12">
      <c r="A139" s="13"/>
      <c r="B139" s="233"/>
      <c r="C139" s="234"/>
      <c r="D139" s="228" t="s">
        <v>145</v>
      </c>
      <c r="E139" s="235" t="s">
        <v>1</v>
      </c>
      <c r="F139" s="236" t="s">
        <v>146</v>
      </c>
      <c r="G139" s="234"/>
      <c r="H139" s="235" t="s">
        <v>1</v>
      </c>
      <c r="I139" s="237"/>
      <c r="J139" s="234"/>
      <c r="K139" s="234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145</v>
      </c>
      <c r="AU139" s="242" t="s">
        <v>89</v>
      </c>
      <c r="AV139" s="13" t="s">
        <v>21</v>
      </c>
      <c r="AW139" s="13" t="s">
        <v>36</v>
      </c>
      <c r="AX139" s="13" t="s">
        <v>80</v>
      </c>
      <c r="AY139" s="242" t="s">
        <v>129</v>
      </c>
    </row>
    <row r="140" spans="1:51" s="14" customFormat="1" ht="12">
      <c r="A140" s="14"/>
      <c r="B140" s="243"/>
      <c r="C140" s="244"/>
      <c r="D140" s="228" t="s">
        <v>145</v>
      </c>
      <c r="E140" s="245" t="s">
        <v>1</v>
      </c>
      <c r="F140" s="246" t="s">
        <v>147</v>
      </c>
      <c r="G140" s="244"/>
      <c r="H140" s="247">
        <v>18.442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145</v>
      </c>
      <c r="AU140" s="253" t="s">
        <v>89</v>
      </c>
      <c r="AV140" s="14" t="s">
        <v>89</v>
      </c>
      <c r="AW140" s="14" t="s">
        <v>36</v>
      </c>
      <c r="AX140" s="14" t="s">
        <v>21</v>
      </c>
      <c r="AY140" s="253" t="s">
        <v>129</v>
      </c>
    </row>
    <row r="141" spans="1:65" s="2" customFormat="1" ht="24.15" customHeight="1">
      <c r="A141" s="39"/>
      <c r="B141" s="40"/>
      <c r="C141" s="215" t="s">
        <v>148</v>
      </c>
      <c r="D141" s="215" t="s">
        <v>131</v>
      </c>
      <c r="E141" s="216" t="s">
        <v>149</v>
      </c>
      <c r="F141" s="217" t="s">
        <v>150</v>
      </c>
      <c r="G141" s="218" t="s">
        <v>142</v>
      </c>
      <c r="H141" s="219">
        <v>18.442</v>
      </c>
      <c r="I141" s="220"/>
      <c r="J141" s="221">
        <f>ROUND(I141*H141,2)</f>
        <v>0</v>
      </c>
      <c r="K141" s="217" t="s">
        <v>135</v>
      </c>
      <c r="L141" s="45"/>
      <c r="M141" s="222" t="s">
        <v>1</v>
      </c>
      <c r="N141" s="223" t="s">
        <v>45</v>
      </c>
      <c r="O141" s="92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6" t="s">
        <v>136</v>
      </c>
      <c r="AT141" s="226" t="s">
        <v>131</v>
      </c>
      <c r="AU141" s="226" t="s">
        <v>89</v>
      </c>
      <c r="AY141" s="18" t="s">
        <v>129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8" t="s">
        <v>21</v>
      </c>
      <c r="BK141" s="227">
        <f>ROUND(I141*H141,2)</f>
        <v>0</v>
      </c>
      <c r="BL141" s="18" t="s">
        <v>136</v>
      </c>
      <c r="BM141" s="226" t="s">
        <v>151</v>
      </c>
    </row>
    <row r="142" spans="1:47" s="2" customFormat="1" ht="12">
      <c r="A142" s="39"/>
      <c r="B142" s="40"/>
      <c r="C142" s="41"/>
      <c r="D142" s="228" t="s">
        <v>138</v>
      </c>
      <c r="E142" s="41"/>
      <c r="F142" s="229" t="s">
        <v>152</v>
      </c>
      <c r="G142" s="41"/>
      <c r="H142" s="41"/>
      <c r="I142" s="230"/>
      <c r="J142" s="41"/>
      <c r="K142" s="41"/>
      <c r="L142" s="45"/>
      <c r="M142" s="231"/>
      <c r="N142" s="232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138</v>
      </c>
      <c r="AU142" s="18" t="s">
        <v>89</v>
      </c>
    </row>
    <row r="143" spans="1:51" s="13" customFormat="1" ht="12">
      <c r="A143" s="13"/>
      <c r="B143" s="233"/>
      <c r="C143" s="234"/>
      <c r="D143" s="228" t="s">
        <v>145</v>
      </c>
      <c r="E143" s="235" t="s">
        <v>1</v>
      </c>
      <c r="F143" s="236" t="s">
        <v>153</v>
      </c>
      <c r="G143" s="234"/>
      <c r="H143" s="235" t="s">
        <v>1</v>
      </c>
      <c r="I143" s="237"/>
      <c r="J143" s="234"/>
      <c r="K143" s="234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145</v>
      </c>
      <c r="AU143" s="242" t="s">
        <v>89</v>
      </c>
      <c r="AV143" s="13" t="s">
        <v>21</v>
      </c>
      <c r="AW143" s="13" t="s">
        <v>36</v>
      </c>
      <c r="AX143" s="13" t="s">
        <v>80</v>
      </c>
      <c r="AY143" s="242" t="s">
        <v>129</v>
      </c>
    </row>
    <row r="144" spans="1:51" s="14" customFormat="1" ht="12">
      <c r="A144" s="14"/>
      <c r="B144" s="243"/>
      <c r="C144" s="244"/>
      <c r="D144" s="228" t="s">
        <v>145</v>
      </c>
      <c r="E144" s="245" t="s">
        <v>1</v>
      </c>
      <c r="F144" s="246" t="s">
        <v>147</v>
      </c>
      <c r="G144" s="244"/>
      <c r="H144" s="247">
        <v>18.442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145</v>
      </c>
      <c r="AU144" s="253" t="s">
        <v>89</v>
      </c>
      <c r="AV144" s="14" t="s">
        <v>89</v>
      </c>
      <c r="AW144" s="14" t="s">
        <v>36</v>
      </c>
      <c r="AX144" s="14" t="s">
        <v>21</v>
      </c>
      <c r="AY144" s="253" t="s">
        <v>129</v>
      </c>
    </row>
    <row r="145" spans="1:63" s="12" customFormat="1" ht="22.8" customHeight="1">
      <c r="A145" s="12"/>
      <c r="B145" s="199"/>
      <c r="C145" s="200"/>
      <c r="D145" s="201" t="s">
        <v>79</v>
      </c>
      <c r="E145" s="213" t="s">
        <v>154</v>
      </c>
      <c r="F145" s="213" t="s">
        <v>155</v>
      </c>
      <c r="G145" s="200"/>
      <c r="H145" s="200"/>
      <c r="I145" s="203"/>
      <c r="J145" s="214">
        <f>BK145</f>
        <v>0</v>
      </c>
      <c r="K145" s="200"/>
      <c r="L145" s="205"/>
      <c r="M145" s="206"/>
      <c r="N145" s="207"/>
      <c r="O145" s="207"/>
      <c r="P145" s="208">
        <f>SUM(P146:P306)</f>
        <v>0</v>
      </c>
      <c r="Q145" s="207"/>
      <c r="R145" s="208">
        <f>SUM(R146:R306)</f>
        <v>49.62184722600001</v>
      </c>
      <c r="S145" s="207"/>
      <c r="T145" s="209">
        <f>SUM(T146:T306)</f>
        <v>0.01768006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0" t="s">
        <v>21</v>
      </c>
      <c r="AT145" s="211" t="s">
        <v>79</v>
      </c>
      <c r="AU145" s="211" t="s">
        <v>21</v>
      </c>
      <c r="AY145" s="210" t="s">
        <v>129</v>
      </c>
      <c r="BK145" s="212">
        <f>SUM(BK146:BK306)</f>
        <v>0</v>
      </c>
    </row>
    <row r="146" spans="1:65" s="2" customFormat="1" ht="24.15" customHeight="1">
      <c r="A146" s="39"/>
      <c r="B146" s="40"/>
      <c r="C146" s="215" t="s">
        <v>136</v>
      </c>
      <c r="D146" s="215" t="s">
        <v>131</v>
      </c>
      <c r="E146" s="216" t="s">
        <v>156</v>
      </c>
      <c r="F146" s="217" t="s">
        <v>157</v>
      </c>
      <c r="G146" s="218" t="s">
        <v>158</v>
      </c>
      <c r="H146" s="219">
        <v>863.44</v>
      </c>
      <c r="I146" s="220"/>
      <c r="J146" s="221">
        <f>ROUND(I146*H146,2)</f>
        <v>0</v>
      </c>
      <c r="K146" s="217" t="s">
        <v>1</v>
      </c>
      <c r="L146" s="45"/>
      <c r="M146" s="222" t="s">
        <v>1</v>
      </c>
      <c r="N146" s="223" t="s">
        <v>45</v>
      </c>
      <c r="O146" s="92"/>
      <c r="P146" s="224">
        <f>O146*H146</f>
        <v>0</v>
      </c>
      <c r="Q146" s="224">
        <v>0.0015</v>
      </c>
      <c r="R146" s="224">
        <f>Q146*H146</f>
        <v>1.29516</v>
      </c>
      <c r="S146" s="224">
        <v>0</v>
      </c>
      <c r="T146" s="22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6" t="s">
        <v>136</v>
      </c>
      <c r="AT146" s="226" t="s">
        <v>131</v>
      </c>
      <c r="AU146" s="226" t="s">
        <v>89</v>
      </c>
      <c r="AY146" s="18" t="s">
        <v>129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8" t="s">
        <v>21</v>
      </c>
      <c r="BK146" s="227">
        <f>ROUND(I146*H146,2)</f>
        <v>0</v>
      </c>
      <c r="BL146" s="18" t="s">
        <v>136</v>
      </c>
      <c r="BM146" s="226" t="s">
        <v>159</v>
      </c>
    </row>
    <row r="147" spans="1:47" s="2" customFormat="1" ht="12">
      <c r="A147" s="39"/>
      <c r="B147" s="40"/>
      <c r="C147" s="41"/>
      <c r="D147" s="228" t="s">
        <v>138</v>
      </c>
      <c r="E147" s="41"/>
      <c r="F147" s="229" t="s">
        <v>157</v>
      </c>
      <c r="G147" s="41"/>
      <c r="H147" s="41"/>
      <c r="I147" s="230"/>
      <c r="J147" s="41"/>
      <c r="K147" s="41"/>
      <c r="L147" s="45"/>
      <c r="M147" s="231"/>
      <c r="N147" s="232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138</v>
      </c>
      <c r="AU147" s="18" t="s">
        <v>89</v>
      </c>
    </row>
    <row r="148" spans="1:51" s="13" customFormat="1" ht="12">
      <c r="A148" s="13"/>
      <c r="B148" s="233"/>
      <c r="C148" s="234"/>
      <c r="D148" s="228" t="s">
        <v>145</v>
      </c>
      <c r="E148" s="235" t="s">
        <v>1</v>
      </c>
      <c r="F148" s="236" t="s">
        <v>160</v>
      </c>
      <c r="G148" s="234"/>
      <c r="H148" s="235" t="s">
        <v>1</v>
      </c>
      <c r="I148" s="237"/>
      <c r="J148" s="234"/>
      <c r="K148" s="234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145</v>
      </c>
      <c r="AU148" s="242" t="s">
        <v>89</v>
      </c>
      <c r="AV148" s="13" t="s">
        <v>21</v>
      </c>
      <c r="AW148" s="13" t="s">
        <v>36</v>
      </c>
      <c r="AX148" s="13" t="s">
        <v>80</v>
      </c>
      <c r="AY148" s="242" t="s">
        <v>129</v>
      </c>
    </row>
    <row r="149" spans="1:51" s="14" customFormat="1" ht="12">
      <c r="A149" s="14"/>
      <c r="B149" s="243"/>
      <c r="C149" s="244"/>
      <c r="D149" s="228" t="s">
        <v>145</v>
      </c>
      <c r="E149" s="245" t="s">
        <v>1</v>
      </c>
      <c r="F149" s="246" t="s">
        <v>161</v>
      </c>
      <c r="G149" s="244"/>
      <c r="H149" s="247">
        <v>151.2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145</v>
      </c>
      <c r="AU149" s="253" t="s">
        <v>89</v>
      </c>
      <c r="AV149" s="14" t="s">
        <v>89</v>
      </c>
      <c r="AW149" s="14" t="s">
        <v>36</v>
      </c>
      <c r="AX149" s="14" t="s">
        <v>80</v>
      </c>
      <c r="AY149" s="253" t="s">
        <v>129</v>
      </c>
    </row>
    <row r="150" spans="1:51" s="14" customFormat="1" ht="12">
      <c r="A150" s="14"/>
      <c r="B150" s="243"/>
      <c r="C150" s="244"/>
      <c r="D150" s="228" t="s">
        <v>145</v>
      </c>
      <c r="E150" s="245" t="s">
        <v>1</v>
      </c>
      <c r="F150" s="246" t="s">
        <v>162</v>
      </c>
      <c r="G150" s="244"/>
      <c r="H150" s="247">
        <v>13.2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145</v>
      </c>
      <c r="AU150" s="253" t="s">
        <v>89</v>
      </c>
      <c r="AV150" s="14" t="s">
        <v>89</v>
      </c>
      <c r="AW150" s="14" t="s">
        <v>36</v>
      </c>
      <c r="AX150" s="14" t="s">
        <v>80</v>
      </c>
      <c r="AY150" s="253" t="s">
        <v>129</v>
      </c>
    </row>
    <row r="151" spans="1:51" s="14" customFormat="1" ht="12">
      <c r="A151" s="14"/>
      <c r="B151" s="243"/>
      <c r="C151" s="244"/>
      <c r="D151" s="228" t="s">
        <v>145</v>
      </c>
      <c r="E151" s="245" t="s">
        <v>1</v>
      </c>
      <c r="F151" s="246" t="s">
        <v>163</v>
      </c>
      <c r="G151" s="244"/>
      <c r="H151" s="247">
        <v>10.2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145</v>
      </c>
      <c r="AU151" s="253" t="s">
        <v>89</v>
      </c>
      <c r="AV151" s="14" t="s">
        <v>89</v>
      </c>
      <c r="AW151" s="14" t="s">
        <v>36</v>
      </c>
      <c r="AX151" s="14" t="s">
        <v>80</v>
      </c>
      <c r="AY151" s="253" t="s">
        <v>129</v>
      </c>
    </row>
    <row r="152" spans="1:51" s="14" customFormat="1" ht="12">
      <c r="A152" s="14"/>
      <c r="B152" s="243"/>
      <c r="C152" s="244"/>
      <c r="D152" s="228" t="s">
        <v>145</v>
      </c>
      <c r="E152" s="245" t="s">
        <v>1</v>
      </c>
      <c r="F152" s="246" t="s">
        <v>164</v>
      </c>
      <c r="G152" s="244"/>
      <c r="H152" s="247">
        <v>619.2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145</v>
      </c>
      <c r="AU152" s="253" t="s">
        <v>89</v>
      </c>
      <c r="AV152" s="14" t="s">
        <v>89</v>
      </c>
      <c r="AW152" s="14" t="s">
        <v>36</v>
      </c>
      <c r="AX152" s="14" t="s">
        <v>80</v>
      </c>
      <c r="AY152" s="253" t="s">
        <v>129</v>
      </c>
    </row>
    <row r="153" spans="1:51" s="14" customFormat="1" ht="12">
      <c r="A153" s="14"/>
      <c r="B153" s="243"/>
      <c r="C153" s="244"/>
      <c r="D153" s="228" t="s">
        <v>145</v>
      </c>
      <c r="E153" s="245" t="s">
        <v>1</v>
      </c>
      <c r="F153" s="246" t="s">
        <v>165</v>
      </c>
      <c r="G153" s="244"/>
      <c r="H153" s="247">
        <v>2.59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145</v>
      </c>
      <c r="AU153" s="253" t="s">
        <v>89</v>
      </c>
      <c r="AV153" s="14" t="s">
        <v>89</v>
      </c>
      <c r="AW153" s="14" t="s">
        <v>36</v>
      </c>
      <c r="AX153" s="14" t="s">
        <v>80</v>
      </c>
      <c r="AY153" s="253" t="s">
        <v>129</v>
      </c>
    </row>
    <row r="154" spans="1:51" s="14" customFormat="1" ht="12">
      <c r="A154" s="14"/>
      <c r="B154" s="243"/>
      <c r="C154" s="244"/>
      <c r="D154" s="228" t="s">
        <v>145</v>
      </c>
      <c r="E154" s="245" t="s">
        <v>1</v>
      </c>
      <c r="F154" s="246" t="s">
        <v>166</v>
      </c>
      <c r="G154" s="244"/>
      <c r="H154" s="247">
        <v>2.8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145</v>
      </c>
      <c r="AU154" s="253" t="s">
        <v>89</v>
      </c>
      <c r="AV154" s="14" t="s">
        <v>89</v>
      </c>
      <c r="AW154" s="14" t="s">
        <v>36</v>
      </c>
      <c r="AX154" s="14" t="s">
        <v>80</v>
      </c>
      <c r="AY154" s="253" t="s">
        <v>129</v>
      </c>
    </row>
    <row r="155" spans="1:51" s="14" customFormat="1" ht="12">
      <c r="A155" s="14"/>
      <c r="B155" s="243"/>
      <c r="C155" s="244"/>
      <c r="D155" s="228" t="s">
        <v>145</v>
      </c>
      <c r="E155" s="245" t="s">
        <v>1</v>
      </c>
      <c r="F155" s="246" t="s">
        <v>167</v>
      </c>
      <c r="G155" s="244"/>
      <c r="H155" s="247">
        <v>2.09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145</v>
      </c>
      <c r="AU155" s="253" t="s">
        <v>89</v>
      </c>
      <c r="AV155" s="14" t="s">
        <v>89</v>
      </c>
      <c r="AW155" s="14" t="s">
        <v>36</v>
      </c>
      <c r="AX155" s="14" t="s">
        <v>80</v>
      </c>
      <c r="AY155" s="253" t="s">
        <v>129</v>
      </c>
    </row>
    <row r="156" spans="1:51" s="14" customFormat="1" ht="12">
      <c r="A156" s="14"/>
      <c r="B156" s="243"/>
      <c r="C156" s="244"/>
      <c r="D156" s="228" t="s">
        <v>145</v>
      </c>
      <c r="E156" s="245" t="s">
        <v>1</v>
      </c>
      <c r="F156" s="246" t="s">
        <v>168</v>
      </c>
      <c r="G156" s="244"/>
      <c r="H156" s="247">
        <v>2.2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145</v>
      </c>
      <c r="AU156" s="253" t="s">
        <v>89</v>
      </c>
      <c r="AV156" s="14" t="s">
        <v>89</v>
      </c>
      <c r="AW156" s="14" t="s">
        <v>36</v>
      </c>
      <c r="AX156" s="14" t="s">
        <v>80</v>
      </c>
      <c r="AY156" s="253" t="s">
        <v>129</v>
      </c>
    </row>
    <row r="157" spans="1:51" s="14" customFormat="1" ht="12">
      <c r="A157" s="14"/>
      <c r="B157" s="243"/>
      <c r="C157" s="244"/>
      <c r="D157" s="228" t="s">
        <v>145</v>
      </c>
      <c r="E157" s="245" t="s">
        <v>1</v>
      </c>
      <c r="F157" s="246" t="s">
        <v>169</v>
      </c>
      <c r="G157" s="244"/>
      <c r="H157" s="247">
        <v>3.4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145</v>
      </c>
      <c r="AU157" s="253" t="s">
        <v>89</v>
      </c>
      <c r="AV157" s="14" t="s">
        <v>89</v>
      </c>
      <c r="AW157" s="14" t="s">
        <v>36</v>
      </c>
      <c r="AX157" s="14" t="s">
        <v>80</v>
      </c>
      <c r="AY157" s="253" t="s">
        <v>129</v>
      </c>
    </row>
    <row r="158" spans="1:51" s="14" customFormat="1" ht="12">
      <c r="A158" s="14"/>
      <c r="B158" s="243"/>
      <c r="C158" s="244"/>
      <c r="D158" s="228" t="s">
        <v>145</v>
      </c>
      <c r="E158" s="245" t="s">
        <v>1</v>
      </c>
      <c r="F158" s="246" t="s">
        <v>170</v>
      </c>
      <c r="G158" s="244"/>
      <c r="H158" s="247">
        <v>9.4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145</v>
      </c>
      <c r="AU158" s="253" t="s">
        <v>89</v>
      </c>
      <c r="AV158" s="14" t="s">
        <v>89</v>
      </c>
      <c r="AW158" s="14" t="s">
        <v>36</v>
      </c>
      <c r="AX158" s="14" t="s">
        <v>80</v>
      </c>
      <c r="AY158" s="253" t="s">
        <v>129</v>
      </c>
    </row>
    <row r="159" spans="1:51" s="15" customFormat="1" ht="12">
      <c r="A159" s="15"/>
      <c r="B159" s="254"/>
      <c r="C159" s="255"/>
      <c r="D159" s="228" t="s">
        <v>145</v>
      </c>
      <c r="E159" s="256" t="s">
        <v>1</v>
      </c>
      <c r="F159" s="257" t="s">
        <v>171</v>
      </c>
      <c r="G159" s="255"/>
      <c r="H159" s="258">
        <v>816.28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4" t="s">
        <v>145</v>
      </c>
      <c r="AU159" s="264" t="s">
        <v>89</v>
      </c>
      <c r="AV159" s="15" t="s">
        <v>148</v>
      </c>
      <c r="AW159" s="15" t="s">
        <v>36</v>
      </c>
      <c r="AX159" s="15" t="s">
        <v>80</v>
      </c>
      <c r="AY159" s="264" t="s">
        <v>129</v>
      </c>
    </row>
    <row r="160" spans="1:51" s="13" customFormat="1" ht="12">
      <c r="A160" s="13"/>
      <c r="B160" s="233"/>
      <c r="C160" s="234"/>
      <c r="D160" s="228" t="s">
        <v>145</v>
      </c>
      <c r="E160" s="235" t="s">
        <v>1</v>
      </c>
      <c r="F160" s="236" t="s">
        <v>172</v>
      </c>
      <c r="G160" s="234"/>
      <c r="H160" s="235" t="s">
        <v>1</v>
      </c>
      <c r="I160" s="237"/>
      <c r="J160" s="234"/>
      <c r="K160" s="234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145</v>
      </c>
      <c r="AU160" s="242" t="s">
        <v>89</v>
      </c>
      <c r="AV160" s="13" t="s">
        <v>21</v>
      </c>
      <c r="AW160" s="13" t="s">
        <v>36</v>
      </c>
      <c r="AX160" s="13" t="s">
        <v>80</v>
      </c>
      <c r="AY160" s="242" t="s">
        <v>129</v>
      </c>
    </row>
    <row r="161" spans="1:51" s="14" customFormat="1" ht="12">
      <c r="A161" s="14"/>
      <c r="B161" s="243"/>
      <c r="C161" s="244"/>
      <c r="D161" s="228" t="s">
        <v>145</v>
      </c>
      <c r="E161" s="245" t="s">
        <v>1</v>
      </c>
      <c r="F161" s="246" t="s">
        <v>173</v>
      </c>
      <c r="G161" s="244"/>
      <c r="H161" s="247">
        <v>19.16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145</v>
      </c>
      <c r="AU161" s="253" t="s">
        <v>89</v>
      </c>
      <c r="AV161" s="14" t="s">
        <v>89</v>
      </c>
      <c r="AW161" s="14" t="s">
        <v>36</v>
      </c>
      <c r="AX161" s="14" t="s">
        <v>80</v>
      </c>
      <c r="AY161" s="253" t="s">
        <v>129</v>
      </c>
    </row>
    <row r="162" spans="1:51" s="14" customFormat="1" ht="12">
      <c r="A162" s="14"/>
      <c r="B162" s="243"/>
      <c r="C162" s="244"/>
      <c r="D162" s="228" t="s">
        <v>145</v>
      </c>
      <c r="E162" s="245" t="s">
        <v>1</v>
      </c>
      <c r="F162" s="246" t="s">
        <v>174</v>
      </c>
      <c r="G162" s="244"/>
      <c r="H162" s="247">
        <v>15.6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145</v>
      </c>
      <c r="AU162" s="253" t="s">
        <v>89</v>
      </c>
      <c r="AV162" s="14" t="s">
        <v>89</v>
      </c>
      <c r="AW162" s="14" t="s">
        <v>36</v>
      </c>
      <c r="AX162" s="14" t="s">
        <v>80</v>
      </c>
      <c r="AY162" s="253" t="s">
        <v>129</v>
      </c>
    </row>
    <row r="163" spans="1:51" s="14" customFormat="1" ht="12">
      <c r="A163" s="14"/>
      <c r="B163" s="243"/>
      <c r="C163" s="244"/>
      <c r="D163" s="228" t="s">
        <v>145</v>
      </c>
      <c r="E163" s="245" t="s">
        <v>1</v>
      </c>
      <c r="F163" s="246" t="s">
        <v>175</v>
      </c>
      <c r="G163" s="244"/>
      <c r="H163" s="247">
        <v>12.4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145</v>
      </c>
      <c r="AU163" s="253" t="s">
        <v>89</v>
      </c>
      <c r="AV163" s="14" t="s">
        <v>89</v>
      </c>
      <c r="AW163" s="14" t="s">
        <v>36</v>
      </c>
      <c r="AX163" s="14" t="s">
        <v>80</v>
      </c>
      <c r="AY163" s="253" t="s">
        <v>129</v>
      </c>
    </row>
    <row r="164" spans="1:51" s="16" customFormat="1" ht="12">
      <c r="A164" s="16"/>
      <c r="B164" s="265"/>
      <c r="C164" s="266"/>
      <c r="D164" s="228" t="s">
        <v>145</v>
      </c>
      <c r="E164" s="267" t="s">
        <v>1</v>
      </c>
      <c r="F164" s="268" t="s">
        <v>176</v>
      </c>
      <c r="G164" s="266"/>
      <c r="H164" s="269">
        <v>863.4399999999999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75" t="s">
        <v>145</v>
      </c>
      <c r="AU164" s="275" t="s">
        <v>89</v>
      </c>
      <c r="AV164" s="16" t="s">
        <v>136</v>
      </c>
      <c r="AW164" s="16" t="s">
        <v>36</v>
      </c>
      <c r="AX164" s="16" t="s">
        <v>21</v>
      </c>
      <c r="AY164" s="275" t="s">
        <v>129</v>
      </c>
    </row>
    <row r="165" spans="1:65" s="2" customFormat="1" ht="16.5" customHeight="1">
      <c r="A165" s="39"/>
      <c r="B165" s="40"/>
      <c r="C165" s="215" t="s">
        <v>177</v>
      </c>
      <c r="D165" s="215" t="s">
        <v>131</v>
      </c>
      <c r="E165" s="216" t="s">
        <v>178</v>
      </c>
      <c r="F165" s="217" t="s">
        <v>179</v>
      </c>
      <c r="G165" s="218" t="s">
        <v>134</v>
      </c>
      <c r="H165" s="219">
        <v>1503.642</v>
      </c>
      <c r="I165" s="220"/>
      <c r="J165" s="221">
        <f>ROUND(I165*H165,2)</f>
        <v>0</v>
      </c>
      <c r="K165" s="217" t="s">
        <v>135</v>
      </c>
      <c r="L165" s="45"/>
      <c r="M165" s="222" t="s">
        <v>1</v>
      </c>
      <c r="N165" s="223" t="s">
        <v>45</v>
      </c>
      <c r="O165" s="92"/>
      <c r="P165" s="224">
        <f>O165*H165</f>
        <v>0</v>
      </c>
      <c r="Q165" s="224">
        <v>0.000263</v>
      </c>
      <c r="R165" s="224">
        <f>Q165*H165</f>
        <v>0.395457846</v>
      </c>
      <c r="S165" s="224">
        <v>0</v>
      </c>
      <c r="T165" s="22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6" t="s">
        <v>136</v>
      </c>
      <c r="AT165" s="226" t="s">
        <v>131</v>
      </c>
      <c r="AU165" s="226" t="s">
        <v>89</v>
      </c>
      <c r="AY165" s="18" t="s">
        <v>129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8" t="s">
        <v>21</v>
      </c>
      <c r="BK165" s="227">
        <f>ROUND(I165*H165,2)</f>
        <v>0</v>
      </c>
      <c r="BL165" s="18" t="s">
        <v>136</v>
      </c>
      <c r="BM165" s="226" t="s">
        <v>180</v>
      </c>
    </row>
    <row r="166" spans="1:47" s="2" customFormat="1" ht="12">
      <c r="A166" s="39"/>
      <c r="B166" s="40"/>
      <c r="C166" s="41"/>
      <c r="D166" s="228" t="s">
        <v>138</v>
      </c>
      <c r="E166" s="41"/>
      <c r="F166" s="229" t="s">
        <v>179</v>
      </c>
      <c r="G166" s="41"/>
      <c r="H166" s="41"/>
      <c r="I166" s="230"/>
      <c r="J166" s="41"/>
      <c r="K166" s="41"/>
      <c r="L166" s="45"/>
      <c r="M166" s="231"/>
      <c r="N166" s="232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138</v>
      </c>
      <c r="AU166" s="18" t="s">
        <v>89</v>
      </c>
    </row>
    <row r="167" spans="1:51" s="13" customFormat="1" ht="12">
      <c r="A167" s="13"/>
      <c r="B167" s="233"/>
      <c r="C167" s="234"/>
      <c r="D167" s="228" t="s">
        <v>145</v>
      </c>
      <c r="E167" s="235" t="s">
        <v>1</v>
      </c>
      <c r="F167" s="236" t="s">
        <v>181</v>
      </c>
      <c r="G167" s="234"/>
      <c r="H167" s="235" t="s">
        <v>1</v>
      </c>
      <c r="I167" s="237"/>
      <c r="J167" s="234"/>
      <c r="K167" s="234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145</v>
      </c>
      <c r="AU167" s="242" t="s">
        <v>89</v>
      </c>
      <c r="AV167" s="13" t="s">
        <v>21</v>
      </c>
      <c r="AW167" s="13" t="s">
        <v>36</v>
      </c>
      <c r="AX167" s="13" t="s">
        <v>80</v>
      </c>
      <c r="AY167" s="242" t="s">
        <v>129</v>
      </c>
    </row>
    <row r="168" spans="1:51" s="13" customFormat="1" ht="12">
      <c r="A168" s="13"/>
      <c r="B168" s="233"/>
      <c r="C168" s="234"/>
      <c r="D168" s="228" t="s">
        <v>145</v>
      </c>
      <c r="E168" s="235" t="s">
        <v>1</v>
      </c>
      <c r="F168" s="236" t="s">
        <v>182</v>
      </c>
      <c r="G168" s="234"/>
      <c r="H168" s="235" t="s">
        <v>1</v>
      </c>
      <c r="I168" s="237"/>
      <c r="J168" s="234"/>
      <c r="K168" s="234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145</v>
      </c>
      <c r="AU168" s="242" t="s">
        <v>89</v>
      </c>
      <c r="AV168" s="13" t="s">
        <v>21</v>
      </c>
      <c r="AW168" s="13" t="s">
        <v>36</v>
      </c>
      <c r="AX168" s="13" t="s">
        <v>80</v>
      </c>
      <c r="AY168" s="242" t="s">
        <v>129</v>
      </c>
    </row>
    <row r="169" spans="1:51" s="14" customFormat="1" ht="12">
      <c r="A169" s="14"/>
      <c r="B169" s="243"/>
      <c r="C169" s="244"/>
      <c r="D169" s="228" t="s">
        <v>145</v>
      </c>
      <c r="E169" s="245" t="s">
        <v>1</v>
      </c>
      <c r="F169" s="246" t="s">
        <v>183</v>
      </c>
      <c r="G169" s="244"/>
      <c r="H169" s="247">
        <v>495.924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145</v>
      </c>
      <c r="AU169" s="253" t="s">
        <v>89</v>
      </c>
      <c r="AV169" s="14" t="s">
        <v>89</v>
      </c>
      <c r="AW169" s="14" t="s">
        <v>36</v>
      </c>
      <c r="AX169" s="14" t="s">
        <v>80</v>
      </c>
      <c r="AY169" s="253" t="s">
        <v>129</v>
      </c>
    </row>
    <row r="170" spans="1:51" s="14" customFormat="1" ht="12">
      <c r="A170" s="14"/>
      <c r="B170" s="243"/>
      <c r="C170" s="244"/>
      <c r="D170" s="228" t="s">
        <v>145</v>
      </c>
      <c r="E170" s="245" t="s">
        <v>1</v>
      </c>
      <c r="F170" s="246" t="s">
        <v>184</v>
      </c>
      <c r="G170" s="244"/>
      <c r="H170" s="247">
        <v>779.664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145</v>
      </c>
      <c r="AU170" s="253" t="s">
        <v>89</v>
      </c>
      <c r="AV170" s="14" t="s">
        <v>89</v>
      </c>
      <c r="AW170" s="14" t="s">
        <v>36</v>
      </c>
      <c r="AX170" s="14" t="s">
        <v>80</v>
      </c>
      <c r="AY170" s="253" t="s">
        <v>129</v>
      </c>
    </row>
    <row r="171" spans="1:51" s="13" customFormat="1" ht="12">
      <c r="A171" s="13"/>
      <c r="B171" s="233"/>
      <c r="C171" s="234"/>
      <c r="D171" s="228" t="s">
        <v>145</v>
      </c>
      <c r="E171" s="235" t="s">
        <v>1</v>
      </c>
      <c r="F171" s="236" t="s">
        <v>185</v>
      </c>
      <c r="G171" s="234"/>
      <c r="H171" s="235" t="s">
        <v>1</v>
      </c>
      <c r="I171" s="237"/>
      <c r="J171" s="234"/>
      <c r="K171" s="234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145</v>
      </c>
      <c r="AU171" s="242" t="s">
        <v>89</v>
      </c>
      <c r="AV171" s="13" t="s">
        <v>21</v>
      </c>
      <c r="AW171" s="13" t="s">
        <v>36</v>
      </c>
      <c r="AX171" s="13" t="s">
        <v>80</v>
      </c>
      <c r="AY171" s="242" t="s">
        <v>129</v>
      </c>
    </row>
    <row r="172" spans="1:51" s="14" customFormat="1" ht="12">
      <c r="A172" s="14"/>
      <c r="B172" s="243"/>
      <c r="C172" s="244"/>
      <c r="D172" s="228" t="s">
        <v>145</v>
      </c>
      <c r="E172" s="245" t="s">
        <v>1</v>
      </c>
      <c r="F172" s="246" t="s">
        <v>186</v>
      </c>
      <c r="G172" s="244"/>
      <c r="H172" s="247">
        <v>334.694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145</v>
      </c>
      <c r="AU172" s="253" t="s">
        <v>89</v>
      </c>
      <c r="AV172" s="14" t="s">
        <v>89</v>
      </c>
      <c r="AW172" s="14" t="s">
        <v>36</v>
      </c>
      <c r="AX172" s="14" t="s">
        <v>80</v>
      </c>
      <c r="AY172" s="253" t="s">
        <v>129</v>
      </c>
    </row>
    <row r="173" spans="1:51" s="13" customFormat="1" ht="12">
      <c r="A173" s="13"/>
      <c r="B173" s="233"/>
      <c r="C173" s="234"/>
      <c r="D173" s="228" t="s">
        <v>145</v>
      </c>
      <c r="E173" s="235" t="s">
        <v>1</v>
      </c>
      <c r="F173" s="236" t="s">
        <v>187</v>
      </c>
      <c r="G173" s="234"/>
      <c r="H173" s="235" t="s">
        <v>1</v>
      </c>
      <c r="I173" s="237"/>
      <c r="J173" s="234"/>
      <c r="K173" s="234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145</v>
      </c>
      <c r="AU173" s="242" t="s">
        <v>89</v>
      </c>
      <c r="AV173" s="13" t="s">
        <v>21</v>
      </c>
      <c r="AW173" s="13" t="s">
        <v>36</v>
      </c>
      <c r="AX173" s="13" t="s">
        <v>80</v>
      </c>
      <c r="AY173" s="242" t="s">
        <v>129</v>
      </c>
    </row>
    <row r="174" spans="1:51" s="14" customFormat="1" ht="12">
      <c r="A174" s="14"/>
      <c r="B174" s="243"/>
      <c r="C174" s="244"/>
      <c r="D174" s="228" t="s">
        <v>145</v>
      </c>
      <c r="E174" s="245" t="s">
        <v>1</v>
      </c>
      <c r="F174" s="246" t="s">
        <v>188</v>
      </c>
      <c r="G174" s="244"/>
      <c r="H174" s="247">
        <v>-106.64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145</v>
      </c>
      <c r="AU174" s="253" t="s">
        <v>89</v>
      </c>
      <c r="AV174" s="14" t="s">
        <v>89</v>
      </c>
      <c r="AW174" s="14" t="s">
        <v>36</v>
      </c>
      <c r="AX174" s="14" t="s">
        <v>80</v>
      </c>
      <c r="AY174" s="253" t="s">
        <v>129</v>
      </c>
    </row>
    <row r="175" spans="1:51" s="16" customFormat="1" ht="12">
      <c r="A175" s="16"/>
      <c r="B175" s="265"/>
      <c r="C175" s="266"/>
      <c r="D175" s="228" t="s">
        <v>145</v>
      </c>
      <c r="E175" s="267" t="s">
        <v>1</v>
      </c>
      <c r="F175" s="268" t="s">
        <v>176</v>
      </c>
      <c r="G175" s="266"/>
      <c r="H175" s="269">
        <v>1503.6419999999998</v>
      </c>
      <c r="I175" s="270"/>
      <c r="J175" s="266"/>
      <c r="K175" s="266"/>
      <c r="L175" s="271"/>
      <c r="M175" s="272"/>
      <c r="N175" s="273"/>
      <c r="O175" s="273"/>
      <c r="P175" s="273"/>
      <c r="Q175" s="273"/>
      <c r="R175" s="273"/>
      <c r="S175" s="273"/>
      <c r="T175" s="274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75" t="s">
        <v>145</v>
      </c>
      <c r="AU175" s="275" t="s">
        <v>89</v>
      </c>
      <c r="AV175" s="16" t="s">
        <v>136</v>
      </c>
      <c r="AW175" s="16" t="s">
        <v>36</v>
      </c>
      <c r="AX175" s="16" t="s">
        <v>21</v>
      </c>
      <c r="AY175" s="275" t="s">
        <v>129</v>
      </c>
    </row>
    <row r="176" spans="1:65" s="2" customFormat="1" ht="24.15" customHeight="1">
      <c r="A176" s="39"/>
      <c r="B176" s="40"/>
      <c r="C176" s="215" t="s">
        <v>154</v>
      </c>
      <c r="D176" s="215" t="s">
        <v>131</v>
      </c>
      <c r="E176" s="216" t="s">
        <v>189</v>
      </c>
      <c r="F176" s="217" t="s">
        <v>190</v>
      </c>
      <c r="G176" s="218" t="s">
        <v>134</v>
      </c>
      <c r="H176" s="219">
        <v>50.864</v>
      </c>
      <c r="I176" s="220"/>
      <c r="J176" s="221">
        <f>ROUND(I176*H176,2)</f>
        <v>0</v>
      </c>
      <c r="K176" s="217" t="s">
        <v>135</v>
      </c>
      <c r="L176" s="45"/>
      <c r="M176" s="222" t="s">
        <v>1</v>
      </c>
      <c r="N176" s="223" t="s">
        <v>45</v>
      </c>
      <c r="O176" s="92"/>
      <c r="P176" s="224">
        <f>O176*H176</f>
        <v>0</v>
      </c>
      <c r="Q176" s="224">
        <v>0.00018</v>
      </c>
      <c r="R176" s="224">
        <f>Q176*H176</f>
        <v>0.00915552</v>
      </c>
      <c r="S176" s="224">
        <v>0</v>
      </c>
      <c r="T176" s="22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6" t="s">
        <v>136</v>
      </c>
      <c r="AT176" s="226" t="s">
        <v>131</v>
      </c>
      <c r="AU176" s="226" t="s">
        <v>89</v>
      </c>
      <c r="AY176" s="18" t="s">
        <v>129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8" t="s">
        <v>21</v>
      </c>
      <c r="BK176" s="227">
        <f>ROUND(I176*H176,2)</f>
        <v>0</v>
      </c>
      <c r="BL176" s="18" t="s">
        <v>136</v>
      </c>
      <c r="BM176" s="226" t="s">
        <v>191</v>
      </c>
    </row>
    <row r="177" spans="1:47" s="2" customFormat="1" ht="12">
      <c r="A177" s="39"/>
      <c r="B177" s="40"/>
      <c r="C177" s="41"/>
      <c r="D177" s="228" t="s">
        <v>138</v>
      </c>
      <c r="E177" s="41"/>
      <c r="F177" s="229" t="s">
        <v>192</v>
      </c>
      <c r="G177" s="41"/>
      <c r="H177" s="41"/>
      <c r="I177" s="230"/>
      <c r="J177" s="41"/>
      <c r="K177" s="41"/>
      <c r="L177" s="45"/>
      <c r="M177" s="231"/>
      <c r="N177" s="232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138</v>
      </c>
      <c r="AU177" s="18" t="s">
        <v>89</v>
      </c>
    </row>
    <row r="178" spans="1:51" s="13" customFormat="1" ht="12">
      <c r="A178" s="13"/>
      <c r="B178" s="233"/>
      <c r="C178" s="234"/>
      <c r="D178" s="228" t="s">
        <v>145</v>
      </c>
      <c r="E178" s="235" t="s">
        <v>1</v>
      </c>
      <c r="F178" s="236" t="s">
        <v>193</v>
      </c>
      <c r="G178" s="234"/>
      <c r="H178" s="235" t="s">
        <v>1</v>
      </c>
      <c r="I178" s="237"/>
      <c r="J178" s="234"/>
      <c r="K178" s="234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145</v>
      </c>
      <c r="AU178" s="242" t="s">
        <v>89</v>
      </c>
      <c r="AV178" s="13" t="s">
        <v>21</v>
      </c>
      <c r="AW178" s="13" t="s">
        <v>36</v>
      </c>
      <c r="AX178" s="13" t="s">
        <v>80</v>
      </c>
      <c r="AY178" s="242" t="s">
        <v>129</v>
      </c>
    </row>
    <row r="179" spans="1:51" s="14" customFormat="1" ht="12">
      <c r="A179" s="14"/>
      <c r="B179" s="243"/>
      <c r="C179" s="244"/>
      <c r="D179" s="228" t="s">
        <v>145</v>
      </c>
      <c r="E179" s="245" t="s">
        <v>1</v>
      </c>
      <c r="F179" s="246" t="s">
        <v>194</v>
      </c>
      <c r="G179" s="244"/>
      <c r="H179" s="247">
        <v>50.864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145</v>
      </c>
      <c r="AU179" s="253" t="s">
        <v>89</v>
      </c>
      <c r="AV179" s="14" t="s">
        <v>89</v>
      </c>
      <c r="AW179" s="14" t="s">
        <v>36</v>
      </c>
      <c r="AX179" s="14" t="s">
        <v>21</v>
      </c>
      <c r="AY179" s="253" t="s">
        <v>129</v>
      </c>
    </row>
    <row r="180" spans="1:65" s="2" customFormat="1" ht="24.15" customHeight="1">
      <c r="A180" s="39"/>
      <c r="B180" s="40"/>
      <c r="C180" s="215" t="s">
        <v>195</v>
      </c>
      <c r="D180" s="215" t="s">
        <v>131</v>
      </c>
      <c r="E180" s="216" t="s">
        <v>196</v>
      </c>
      <c r="F180" s="217" t="s">
        <v>197</v>
      </c>
      <c r="G180" s="218" t="s">
        <v>134</v>
      </c>
      <c r="H180" s="219">
        <v>1503.642</v>
      </c>
      <c r="I180" s="220"/>
      <c r="J180" s="221">
        <f>ROUND(I180*H180,2)</f>
        <v>0</v>
      </c>
      <c r="K180" s="217" t="s">
        <v>135</v>
      </c>
      <c r="L180" s="45"/>
      <c r="M180" s="222" t="s">
        <v>1</v>
      </c>
      <c r="N180" s="223" t="s">
        <v>45</v>
      </c>
      <c r="O180" s="92"/>
      <c r="P180" s="224">
        <f>O180*H180</f>
        <v>0</v>
      </c>
      <c r="Q180" s="224">
        <v>0.00014</v>
      </c>
      <c r="R180" s="224">
        <f>Q180*H180</f>
        <v>0.21050987999999998</v>
      </c>
      <c r="S180" s="224">
        <v>0</v>
      </c>
      <c r="T180" s="22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6" t="s">
        <v>136</v>
      </c>
      <c r="AT180" s="226" t="s">
        <v>131</v>
      </c>
      <c r="AU180" s="226" t="s">
        <v>89</v>
      </c>
      <c r="AY180" s="18" t="s">
        <v>129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8" t="s">
        <v>21</v>
      </c>
      <c r="BK180" s="227">
        <f>ROUND(I180*H180,2)</f>
        <v>0</v>
      </c>
      <c r="BL180" s="18" t="s">
        <v>136</v>
      </c>
      <c r="BM180" s="226" t="s">
        <v>198</v>
      </c>
    </row>
    <row r="181" spans="1:47" s="2" customFormat="1" ht="12">
      <c r="A181" s="39"/>
      <c r="B181" s="40"/>
      <c r="C181" s="41"/>
      <c r="D181" s="228" t="s">
        <v>138</v>
      </c>
      <c r="E181" s="41"/>
      <c r="F181" s="229" t="s">
        <v>199</v>
      </c>
      <c r="G181" s="41"/>
      <c r="H181" s="41"/>
      <c r="I181" s="230"/>
      <c r="J181" s="41"/>
      <c r="K181" s="41"/>
      <c r="L181" s="45"/>
      <c r="M181" s="231"/>
      <c r="N181" s="232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138</v>
      </c>
      <c r="AU181" s="18" t="s">
        <v>89</v>
      </c>
    </row>
    <row r="182" spans="1:51" s="13" customFormat="1" ht="12">
      <c r="A182" s="13"/>
      <c r="B182" s="233"/>
      <c r="C182" s="234"/>
      <c r="D182" s="228" t="s">
        <v>145</v>
      </c>
      <c r="E182" s="235" t="s">
        <v>1</v>
      </c>
      <c r="F182" s="236" t="s">
        <v>181</v>
      </c>
      <c r="G182" s="234"/>
      <c r="H182" s="235" t="s">
        <v>1</v>
      </c>
      <c r="I182" s="237"/>
      <c r="J182" s="234"/>
      <c r="K182" s="234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145</v>
      </c>
      <c r="AU182" s="242" t="s">
        <v>89</v>
      </c>
      <c r="AV182" s="13" t="s">
        <v>21</v>
      </c>
      <c r="AW182" s="13" t="s">
        <v>36</v>
      </c>
      <c r="AX182" s="13" t="s">
        <v>80</v>
      </c>
      <c r="AY182" s="242" t="s">
        <v>129</v>
      </c>
    </row>
    <row r="183" spans="1:51" s="13" customFormat="1" ht="12">
      <c r="A183" s="13"/>
      <c r="B183" s="233"/>
      <c r="C183" s="234"/>
      <c r="D183" s="228" t="s">
        <v>145</v>
      </c>
      <c r="E183" s="235" t="s">
        <v>1</v>
      </c>
      <c r="F183" s="236" t="s">
        <v>182</v>
      </c>
      <c r="G183" s="234"/>
      <c r="H183" s="235" t="s">
        <v>1</v>
      </c>
      <c r="I183" s="237"/>
      <c r="J183" s="234"/>
      <c r="K183" s="234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145</v>
      </c>
      <c r="AU183" s="242" t="s">
        <v>89</v>
      </c>
      <c r="AV183" s="13" t="s">
        <v>21</v>
      </c>
      <c r="AW183" s="13" t="s">
        <v>36</v>
      </c>
      <c r="AX183" s="13" t="s">
        <v>80</v>
      </c>
      <c r="AY183" s="242" t="s">
        <v>129</v>
      </c>
    </row>
    <row r="184" spans="1:51" s="14" customFormat="1" ht="12">
      <c r="A184" s="14"/>
      <c r="B184" s="243"/>
      <c r="C184" s="244"/>
      <c r="D184" s="228" t="s">
        <v>145</v>
      </c>
      <c r="E184" s="245" t="s">
        <v>1</v>
      </c>
      <c r="F184" s="246" t="s">
        <v>183</v>
      </c>
      <c r="G184" s="244"/>
      <c r="H184" s="247">
        <v>495.924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145</v>
      </c>
      <c r="AU184" s="253" t="s">
        <v>89</v>
      </c>
      <c r="AV184" s="14" t="s">
        <v>89</v>
      </c>
      <c r="AW184" s="14" t="s">
        <v>36</v>
      </c>
      <c r="AX184" s="14" t="s">
        <v>80</v>
      </c>
      <c r="AY184" s="253" t="s">
        <v>129</v>
      </c>
    </row>
    <row r="185" spans="1:51" s="14" customFormat="1" ht="12">
      <c r="A185" s="14"/>
      <c r="B185" s="243"/>
      <c r="C185" s="244"/>
      <c r="D185" s="228" t="s">
        <v>145</v>
      </c>
      <c r="E185" s="245" t="s">
        <v>1</v>
      </c>
      <c r="F185" s="246" t="s">
        <v>184</v>
      </c>
      <c r="G185" s="244"/>
      <c r="H185" s="247">
        <v>779.664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145</v>
      </c>
      <c r="AU185" s="253" t="s">
        <v>89</v>
      </c>
      <c r="AV185" s="14" t="s">
        <v>89</v>
      </c>
      <c r="AW185" s="14" t="s">
        <v>36</v>
      </c>
      <c r="AX185" s="14" t="s">
        <v>80</v>
      </c>
      <c r="AY185" s="253" t="s">
        <v>129</v>
      </c>
    </row>
    <row r="186" spans="1:51" s="13" customFormat="1" ht="12">
      <c r="A186" s="13"/>
      <c r="B186" s="233"/>
      <c r="C186" s="234"/>
      <c r="D186" s="228" t="s">
        <v>145</v>
      </c>
      <c r="E186" s="235" t="s">
        <v>1</v>
      </c>
      <c r="F186" s="236" t="s">
        <v>185</v>
      </c>
      <c r="G186" s="234"/>
      <c r="H186" s="235" t="s">
        <v>1</v>
      </c>
      <c r="I186" s="237"/>
      <c r="J186" s="234"/>
      <c r="K186" s="234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145</v>
      </c>
      <c r="AU186" s="242" t="s">
        <v>89</v>
      </c>
      <c r="AV186" s="13" t="s">
        <v>21</v>
      </c>
      <c r="AW186" s="13" t="s">
        <v>36</v>
      </c>
      <c r="AX186" s="13" t="s">
        <v>80</v>
      </c>
      <c r="AY186" s="242" t="s">
        <v>129</v>
      </c>
    </row>
    <row r="187" spans="1:51" s="14" customFormat="1" ht="12">
      <c r="A187" s="14"/>
      <c r="B187" s="243"/>
      <c r="C187" s="244"/>
      <c r="D187" s="228" t="s">
        <v>145</v>
      </c>
      <c r="E187" s="245" t="s">
        <v>1</v>
      </c>
      <c r="F187" s="246" t="s">
        <v>186</v>
      </c>
      <c r="G187" s="244"/>
      <c r="H187" s="247">
        <v>334.694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145</v>
      </c>
      <c r="AU187" s="253" t="s">
        <v>89</v>
      </c>
      <c r="AV187" s="14" t="s">
        <v>89</v>
      </c>
      <c r="AW187" s="14" t="s">
        <v>36</v>
      </c>
      <c r="AX187" s="14" t="s">
        <v>80</v>
      </c>
      <c r="AY187" s="253" t="s">
        <v>129</v>
      </c>
    </row>
    <row r="188" spans="1:51" s="13" customFormat="1" ht="12">
      <c r="A188" s="13"/>
      <c r="B188" s="233"/>
      <c r="C188" s="234"/>
      <c r="D188" s="228" t="s">
        <v>145</v>
      </c>
      <c r="E188" s="235" t="s">
        <v>1</v>
      </c>
      <c r="F188" s="236" t="s">
        <v>187</v>
      </c>
      <c r="G188" s="234"/>
      <c r="H188" s="235" t="s">
        <v>1</v>
      </c>
      <c r="I188" s="237"/>
      <c r="J188" s="234"/>
      <c r="K188" s="234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145</v>
      </c>
      <c r="AU188" s="242" t="s">
        <v>89</v>
      </c>
      <c r="AV188" s="13" t="s">
        <v>21</v>
      </c>
      <c r="AW188" s="13" t="s">
        <v>36</v>
      </c>
      <c r="AX188" s="13" t="s">
        <v>80</v>
      </c>
      <c r="AY188" s="242" t="s">
        <v>129</v>
      </c>
    </row>
    <row r="189" spans="1:51" s="14" customFormat="1" ht="12">
      <c r="A189" s="14"/>
      <c r="B189" s="243"/>
      <c r="C189" s="244"/>
      <c r="D189" s="228" t="s">
        <v>145</v>
      </c>
      <c r="E189" s="245" t="s">
        <v>1</v>
      </c>
      <c r="F189" s="246" t="s">
        <v>188</v>
      </c>
      <c r="G189" s="244"/>
      <c r="H189" s="247">
        <v>-106.64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145</v>
      </c>
      <c r="AU189" s="253" t="s">
        <v>89</v>
      </c>
      <c r="AV189" s="14" t="s">
        <v>89</v>
      </c>
      <c r="AW189" s="14" t="s">
        <v>36</v>
      </c>
      <c r="AX189" s="14" t="s">
        <v>80</v>
      </c>
      <c r="AY189" s="253" t="s">
        <v>129</v>
      </c>
    </row>
    <row r="190" spans="1:51" s="16" customFormat="1" ht="12">
      <c r="A190" s="16"/>
      <c r="B190" s="265"/>
      <c r="C190" s="266"/>
      <c r="D190" s="228" t="s">
        <v>145</v>
      </c>
      <c r="E190" s="267" t="s">
        <v>1</v>
      </c>
      <c r="F190" s="268" t="s">
        <v>176</v>
      </c>
      <c r="G190" s="266"/>
      <c r="H190" s="269">
        <v>1503.642</v>
      </c>
      <c r="I190" s="270"/>
      <c r="J190" s="266"/>
      <c r="K190" s="266"/>
      <c r="L190" s="271"/>
      <c r="M190" s="272"/>
      <c r="N190" s="273"/>
      <c r="O190" s="273"/>
      <c r="P190" s="273"/>
      <c r="Q190" s="273"/>
      <c r="R190" s="273"/>
      <c r="S190" s="273"/>
      <c r="T190" s="274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75" t="s">
        <v>145</v>
      </c>
      <c r="AU190" s="275" t="s">
        <v>89</v>
      </c>
      <c r="AV190" s="16" t="s">
        <v>136</v>
      </c>
      <c r="AW190" s="16" t="s">
        <v>36</v>
      </c>
      <c r="AX190" s="16" t="s">
        <v>21</v>
      </c>
      <c r="AY190" s="275" t="s">
        <v>129</v>
      </c>
    </row>
    <row r="191" spans="1:65" s="2" customFormat="1" ht="49.05" customHeight="1">
      <c r="A191" s="39"/>
      <c r="B191" s="40"/>
      <c r="C191" s="215" t="s">
        <v>200</v>
      </c>
      <c r="D191" s="215" t="s">
        <v>131</v>
      </c>
      <c r="E191" s="216" t="s">
        <v>201</v>
      </c>
      <c r="F191" s="217" t="s">
        <v>202</v>
      </c>
      <c r="G191" s="218" t="s">
        <v>134</v>
      </c>
      <c r="H191" s="219">
        <v>50.864</v>
      </c>
      <c r="I191" s="220"/>
      <c r="J191" s="221">
        <f>ROUND(I191*H191,2)</f>
        <v>0</v>
      </c>
      <c r="K191" s="217" t="s">
        <v>135</v>
      </c>
      <c r="L191" s="45"/>
      <c r="M191" s="222" t="s">
        <v>1</v>
      </c>
      <c r="N191" s="223" t="s">
        <v>45</v>
      </c>
      <c r="O191" s="92"/>
      <c r="P191" s="224">
        <f>O191*H191</f>
        <v>0</v>
      </c>
      <c r="Q191" s="224">
        <v>0.00832</v>
      </c>
      <c r="R191" s="224">
        <f>Q191*H191</f>
        <v>0.4231884799999999</v>
      </c>
      <c r="S191" s="224">
        <v>0</v>
      </c>
      <c r="T191" s="22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6" t="s">
        <v>136</v>
      </c>
      <c r="AT191" s="226" t="s">
        <v>131</v>
      </c>
      <c r="AU191" s="226" t="s">
        <v>89</v>
      </c>
      <c r="AY191" s="18" t="s">
        <v>129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8" t="s">
        <v>21</v>
      </c>
      <c r="BK191" s="227">
        <f>ROUND(I191*H191,2)</f>
        <v>0</v>
      </c>
      <c r="BL191" s="18" t="s">
        <v>136</v>
      </c>
      <c r="BM191" s="226" t="s">
        <v>203</v>
      </c>
    </row>
    <row r="192" spans="1:47" s="2" customFormat="1" ht="12">
      <c r="A192" s="39"/>
      <c r="B192" s="40"/>
      <c r="C192" s="41"/>
      <c r="D192" s="228" t="s">
        <v>138</v>
      </c>
      <c r="E192" s="41"/>
      <c r="F192" s="229" t="s">
        <v>204</v>
      </c>
      <c r="G192" s="41"/>
      <c r="H192" s="41"/>
      <c r="I192" s="230"/>
      <c r="J192" s="41"/>
      <c r="K192" s="41"/>
      <c r="L192" s="45"/>
      <c r="M192" s="231"/>
      <c r="N192" s="232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138</v>
      </c>
      <c r="AU192" s="18" t="s">
        <v>89</v>
      </c>
    </row>
    <row r="193" spans="1:51" s="13" customFormat="1" ht="12">
      <c r="A193" s="13"/>
      <c r="B193" s="233"/>
      <c r="C193" s="234"/>
      <c r="D193" s="228" t="s">
        <v>145</v>
      </c>
      <c r="E193" s="235" t="s">
        <v>1</v>
      </c>
      <c r="F193" s="236" t="s">
        <v>193</v>
      </c>
      <c r="G193" s="234"/>
      <c r="H193" s="235" t="s">
        <v>1</v>
      </c>
      <c r="I193" s="237"/>
      <c r="J193" s="234"/>
      <c r="K193" s="234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145</v>
      </c>
      <c r="AU193" s="242" t="s">
        <v>89</v>
      </c>
      <c r="AV193" s="13" t="s">
        <v>21</v>
      </c>
      <c r="AW193" s="13" t="s">
        <v>36</v>
      </c>
      <c r="AX193" s="13" t="s">
        <v>80</v>
      </c>
      <c r="AY193" s="242" t="s">
        <v>129</v>
      </c>
    </row>
    <row r="194" spans="1:51" s="14" customFormat="1" ht="12">
      <c r="A194" s="14"/>
      <c r="B194" s="243"/>
      <c r="C194" s="244"/>
      <c r="D194" s="228" t="s">
        <v>145</v>
      </c>
      <c r="E194" s="245" t="s">
        <v>1</v>
      </c>
      <c r="F194" s="246" t="s">
        <v>194</v>
      </c>
      <c r="G194" s="244"/>
      <c r="H194" s="247">
        <v>50.864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145</v>
      </c>
      <c r="AU194" s="253" t="s">
        <v>89</v>
      </c>
      <c r="AV194" s="14" t="s">
        <v>89</v>
      </c>
      <c r="AW194" s="14" t="s">
        <v>36</v>
      </c>
      <c r="AX194" s="14" t="s">
        <v>21</v>
      </c>
      <c r="AY194" s="253" t="s">
        <v>129</v>
      </c>
    </row>
    <row r="195" spans="1:65" s="2" customFormat="1" ht="24.15" customHeight="1">
      <c r="A195" s="39"/>
      <c r="B195" s="40"/>
      <c r="C195" s="276" t="s">
        <v>205</v>
      </c>
      <c r="D195" s="276" t="s">
        <v>206</v>
      </c>
      <c r="E195" s="277" t="s">
        <v>207</v>
      </c>
      <c r="F195" s="278" t="s">
        <v>208</v>
      </c>
      <c r="G195" s="279" t="s">
        <v>134</v>
      </c>
      <c r="H195" s="280">
        <v>53.407</v>
      </c>
      <c r="I195" s="281"/>
      <c r="J195" s="282">
        <f>ROUND(I195*H195,2)</f>
        <v>0</v>
      </c>
      <c r="K195" s="278" t="s">
        <v>135</v>
      </c>
      <c r="L195" s="283"/>
      <c r="M195" s="284" t="s">
        <v>1</v>
      </c>
      <c r="N195" s="285" t="s">
        <v>45</v>
      </c>
      <c r="O195" s="92"/>
      <c r="P195" s="224">
        <f>O195*H195</f>
        <v>0</v>
      </c>
      <c r="Q195" s="224">
        <v>0.003</v>
      </c>
      <c r="R195" s="224">
        <f>Q195*H195</f>
        <v>0.160221</v>
      </c>
      <c r="S195" s="224">
        <v>0</v>
      </c>
      <c r="T195" s="22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6" t="s">
        <v>200</v>
      </c>
      <c r="AT195" s="226" t="s">
        <v>206</v>
      </c>
      <c r="AU195" s="226" t="s">
        <v>89</v>
      </c>
      <c r="AY195" s="18" t="s">
        <v>129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8" t="s">
        <v>21</v>
      </c>
      <c r="BK195" s="227">
        <f>ROUND(I195*H195,2)</f>
        <v>0</v>
      </c>
      <c r="BL195" s="18" t="s">
        <v>136</v>
      </c>
      <c r="BM195" s="226" t="s">
        <v>209</v>
      </c>
    </row>
    <row r="196" spans="1:47" s="2" customFormat="1" ht="12">
      <c r="A196" s="39"/>
      <c r="B196" s="40"/>
      <c r="C196" s="41"/>
      <c r="D196" s="228" t="s">
        <v>138</v>
      </c>
      <c r="E196" s="41"/>
      <c r="F196" s="229" t="s">
        <v>208</v>
      </c>
      <c r="G196" s="41"/>
      <c r="H196" s="41"/>
      <c r="I196" s="230"/>
      <c r="J196" s="41"/>
      <c r="K196" s="41"/>
      <c r="L196" s="45"/>
      <c r="M196" s="231"/>
      <c r="N196" s="232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138</v>
      </c>
      <c r="AU196" s="18" t="s">
        <v>89</v>
      </c>
    </row>
    <row r="197" spans="1:51" s="14" customFormat="1" ht="12">
      <c r="A197" s="14"/>
      <c r="B197" s="243"/>
      <c r="C197" s="244"/>
      <c r="D197" s="228" t="s">
        <v>145</v>
      </c>
      <c r="E197" s="244"/>
      <c r="F197" s="246" t="s">
        <v>210</v>
      </c>
      <c r="G197" s="244"/>
      <c r="H197" s="247">
        <v>53.407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145</v>
      </c>
      <c r="AU197" s="253" t="s">
        <v>89</v>
      </c>
      <c r="AV197" s="14" t="s">
        <v>89</v>
      </c>
      <c r="AW197" s="14" t="s">
        <v>4</v>
      </c>
      <c r="AX197" s="14" t="s">
        <v>21</v>
      </c>
      <c r="AY197" s="253" t="s">
        <v>129</v>
      </c>
    </row>
    <row r="198" spans="1:65" s="2" customFormat="1" ht="62.7" customHeight="1">
      <c r="A198" s="39"/>
      <c r="B198" s="40"/>
      <c r="C198" s="215" t="s">
        <v>26</v>
      </c>
      <c r="D198" s="215" t="s">
        <v>131</v>
      </c>
      <c r="E198" s="216" t="s">
        <v>211</v>
      </c>
      <c r="F198" s="217" t="s">
        <v>212</v>
      </c>
      <c r="G198" s="218" t="s">
        <v>134</v>
      </c>
      <c r="H198" s="219">
        <v>1503.642</v>
      </c>
      <c r="I198" s="220"/>
      <c r="J198" s="221">
        <f>ROUND(I198*H198,2)</f>
        <v>0</v>
      </c>
      <c r="K198" s="217" t="s">
        <v>135</v>
      </c>
      <c r="L198" s="45"/>
      <c r="M198" s="222" t="s">
        <v>1</v>
      </c>
      <c r="N198" s="223" t="s">
        <v>45</v>
      </c>
      <c r="O198" s="92"/>
      <c r="P198" s="224">
        <f>O198*H198</f>
        <v>0</v>
      </c>
      <c r="Q198" s="224">
        <v>0.00868</v>
      </c>
      <c r="R198" s="224">
        <f>Q198*H198</f>
        <v>13.05161256</v>
      </c>
      <c r="S198" s="224">
        <v>0</v>
      </c>
      <c r="T198" s="22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6" t="s">
        <v>136</v>
      </c>
      <c r="AT198" s="226" t="s">
        <v>131</v>
      </c>
      <c r="AU198" s="226" t="s">
        <v>89</v>
      </c>
      <c r="AY198" s="18" t="s">
        <v>129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8" t="s">
        <v>21</v>
      </c>
      <c r="BK198" s="227">
        <f>ROUND(I198*H198,2)</f>
        <v>0</v>
      </c>
      <c r="BL198" s="18" t="s">
        <v>136</v>
      </c>
      <c r="BM198" s="226" t="s">
        <v>213</v>
      </c>
    </row>
    <row r="199" spans="1:47" s="2" customFormat="1" ht="12">
      <c r="A199" s="39"/>
      <c r="B199" s="40"/>
      <c r="C199" s="41"/>
      <c r="D199" s="228" t="s">
        <v>138</v>
      </c>
      <c r="E199" s="41"/>
      <c r="F199" s="229" t="s">
        <v>214</v>
      </c>
      <c r="G199" s="41"/>
      <c r="H199" s="41"/>
      <c r="I199" s="230"/>
      <c r="J199" s="41"/>
      <c r="K199" s="41"/>
      <c r="L199" s="45"/>
      <c r="M199" s="231"/>
      <c r="N199" s="232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138</v>
      </c>
      <c r="AU199" s="18" t="s">
        <v>89</v>
      </c>
    </row>
    <row r="200" spans="1:51" s="13" customFormat="1" ht="12">
      <c r="A200" s="13"/>
      <c r="B200" s="233"/>
      <c r="C200" s="234"/>
      <c r="D200" s="228" t="s">
        <v>145</v>
      </c>
      <c r="E200" s="235" t="s">
        <v>1</v>
      </c>
      <c r="F200" s="236" t="s">
        <v>181</v>
      </c>
      <c r="G200" s="234"/>
      <c r="H200" s="235" t="s">
        <v>1</v>
      </c>
      <c r="I200" s="237"/>
      <c r="J200" s="234"/>
      <c r="K200" s="234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145</v>
      </c>
      <c r="AU200" s="242" t="s">
        <v>89</v>
      </c>
      <c r="AV200" s="13" t="s">
        <v>21</v>
      </c>
      <c r="AW200" s="13" t="s">
        <v>36</v>
      </c>
      <c r="AX200" s="13" t="s">
        <v>80</v>
      </c>
      <c r="AY200" s="242" t="s">
        <v>129</v>
      </c>
    </row>
    <row r="201" spans="1:51" s="13" customFormat="1" ht="12">
      <c r="A201" s="13"/>
      <c r="B201" s="233"/>
      <c r="C201" s="234"/>
      <c r="D201" s="228" t="s">
        <v>145</v>
      </c>
      <c r="E201" s="235" t="s">
        <v>1</v>
      </c>
      <c r="F201" s="236" t="s">
        <v>182</v>
      </c>
      <c r="G201" s="234"/>
      <c r="H201" s="235" t="s">
        <v>1</v>
      </c>
      <c r="I201" s="237"/>
      <c r="J201" s="234"/>
      <c r="K201" s="234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145</v>
      </c>
      <c r="AU201" s="242" t="s">
        <v>89</v>
      </c>
      <c r="AV201" s="13" t="s">
        <v>21</v>
      </c>
      <c r="AW201" s="13" t="s">
        <v>36</v>
      </c>
      <c r="AX201" s="13" t="s">
        <v>80</v>
      </c>
      <c r="AY201" s="242" t="s">
        <v>129</v>
      </c>
    </row>
    <row r="202" spans="1:51" s="14" customFormat="1" ht="12">
      <c r="A202" s="14"/>
      <c r="B202" s="243"/>
      <c r="C202" s="244"/>
      <c r="D202" s="228" t="s">
        <v>145</v>
      </c>
      <c r="E202" s="245" t="s">
        <v>1</v>
      </c>
      <c r="F202" s="246" t="s">
        <v>183</v>
      </c>
      <c r="G202" s="244"/>
      <c r="H202" s="247">
        <v>495.924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145</v>
      </c>
      <c r="AU202" s="253" t="s">
        <v>89</v>
      </c>
      <c r="AV202" s="14" t="s">
        <v>89</v>
      </c>
      <c r="AW202" s="14" t="s">
        <v>36</v>
      </c>
      <c r="AX202" s="14" t="s">
        <v>80</v>
      </c>
      <c r="AY202" s="253" t="s">
        <v>129</v>
      </c>
    </row>
    <row r="203" spans="1:51" s="14" customFormat="1" ht="12">
      <c r="A203" s="14"/>
      <c r="B203" s="243"/>
      <c r="C203" s="244"/>
      <c r="D203" s="228" t="s">
        <v>145</v>
      </c>
      <c r="E203" s="245" t="s">
        <v>1</v>
      </c>
      <c r="F203" s="246" t="s">
        <v>184</v>
      </c>
      <c r="G203" s="244"/>
      <c r="H203" s="247">
        <v>779.664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145</v>
      </c>
      <c r="AU203" s="253" t="s">
        <v>89</v>
      </c>
      <c r="AV203" s="14" t="s">
        <v>89</v>
      </c>
      <c r="AW203" s="14" t="s">
        <v>36</v>
      </c>
      <c r="AX203" s="14" t="s">
        <v>80</v>
      </c>
      <c r="AY203" s="253" t="s">
        <v>129</v>
      </c>
    </row>
    <row r="204" spans="1:51" s="13" customFormat="1" ht="12">
      <c r="A204" s="13"/>
      <c r="B204" s="233"/>
      <c r="C204" s="234"/>
      <c r="D204" s="228" t="s">
        <v>145</v>
      </c>
      <c r="E204" s="235" t="s">
        <v>1</v>
      </c>
      <c r="F204" s="236" t="s">
        <v>185</v>
      </c>
      <c r="G204" s="234"/>
      <c r="H204" s="235" t="s">
        <v>1</v>
      </c>
      <c r="I204" s="237"/>
      <c r="J204" s="234"/>
      <c r="K204" s="234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145</v>
      </c>
      <c r="AU204" s="242" t="s">
        <v>89</v>
      </c>
      <c r="AV204" s="13" t="s">
        <v>21</v>
      </c>
      <c r="AW204" s="13" t="s">
        <v>36</v>
      </c>
      <c r="AX204" s="13" t="s">
        <v>80</v>
      </c>
      <c r="AY204" s="242" t="s">
        <v>129</v>
      </c>
    </row>
    <row r="205" spans="1:51" s="14" customFormat="1" ht="12">
      <c r="A205" s="14"/>
      <c r="B205" s="243"/>
      <c r="C205" s="244"/>
      <c r="D205" s="228" t="s">
        <v>145</v>
      </c>
      <c r="E205" s="245" t="s">
        <v>1</v>
      </c>
      <c r="F205" s="246" t="s">
        <v>186</v>
      </c>
      <c r="G205" s="244"/>
      <c r="H205" s="247">
        <v>334.694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145</v>
      </c>
      <c r="AU205" s="253" t="s">
        <v>89</v>
      </c>
      <c r="AV205" s="14" t="s">
        <v>89</v>
      </c>
      <c r="AW205" s="14" t="s">
        <v>36</v>
      </c>
      <c r="AX205" s="14" t="s">
        <v>80</v>
      </c>
      <c r="AY205" s="253" t="s">
        <v>129</v>
      </c>
    </row>
    <row r="206" spans="1:51" s="13" customFormat="1" ht="12">
      <c r="A206" s="13"/>
      <c r="B206" s="233"/>
      <c r="C206" s="234"/>
      <c r="D206" s="228" t="s">
        <v>145</v>
      </c>
      <c r="E206" s="235" t="s">
        <v>1</v>
      </c>
      <c r="F206" s="236" t="s">
        <v>187</v>
      </c>
      <c r="G206" s="234"/>
      <c r="H206" s="235" t="s">
        <v>1</v>
      </c>
      <c r="I206" s="237"/>
      <c r="J206" s="234"/>
      <c r="K206" s="234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145</v>
      </c>
      <c r="AU206" s="242" t="s">
        <v>89</v>
      </c>
      <c r="AV206" s="13" t="s">
        <v>21</v>
      </c>
      <c r="AW206" s="13" t="s">
        <v>36</v>
      </c>
      <c r="AX206" s="13" t="s">
        <v>80</v>
      </c>
      <c r="AY206" s="242" t="s">
        <v>129</v>
      </c>
    </row>
    <row r="207" spans="1:51" s="14" customFormat="1" ht="12">
      <c r="A207" s="14"/>
      <c r="B207" s="243"/>
      <c r="C207" s="244"/>
      <c r="D207" s="228" t="s">
        <v>145</v>
      </c>
      <c r="E207" s="245" t="s">
        <v>1</v>
      </c>
      <c r="F207" s="246" t="s">
        <v>188</v>
      </c>
      <c r="G207" s="244"/>
      <c r="H207" s="247">
        <v>-106.64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145</v>
      </c>
      <c r="AU207" s="253" t="s">
        <v>89</v>
      </c>
      <c r="AV207" s="14" t="s">
        <v>89</v>
      </c>
      <c r="AW207" s="14" t="s">
        <v>36</v>
      </c>
      <c r="AX207" s="14" t="s">
        <v>80</v>
      </c>
      <c r="AY207" s="253" t="s">
        <v>129</v>
      </c>
    </row>
    <row r="208" spans="1:51" s="16" customFormat="1" ht="12">
      <c r="A208" s="16"/>
      <c r="B208" s="265"/>
      <c r="C208" s="266"/>
      <c r="D208" s="228" t="s">
        <v>145</v>
      </c>
      <c r="E208" s="267" t="s">
        <v>1</v>
      </c>
      <c r="F208" s="268" t="s">
        <v>176</v>
      </c>
      <c r="G208" s="266"/>
      <c r="H208" s="269">
        <v>1503.642</v>
      </c>
      <c r="I208" s="270"/>
      <c r="J208" s="266"/>
      <c r="K208" s="266"/>
      <c r="L208" s="271"/>
      <c r="M208" s="272"/>
      <c r="N208" s="273"/>
      <c r="O208" s="273"/>
      <c r="P208" s="273"/>
      <c r="Q208" s="273"/>
      <c r="R208" s="273"/>
      <c r="S208" s="273"/>
      <c r="T208" s="274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275" t="s">
        <v>145</v>
      </c>
      <c r="AU208" s="275" t="s">
        <v>89</v>
      </c>
      <c r="AV208" s="16" t="s">
        <v>136</v>
      </c>
      <c r="AW208" s="16" t="s">
        <v>36</v>
      </c>
      <c r="AX208" s="16" t="s">
        <v>21</v>
      </c>
      <c r="AY208" s="275" t="s">
        <v>129</v>
      </c>
    </row>
    <row r="209" spans="1:65" s="2" customFormat="1" ht="16.5" customHeight="1">
      <c r="A209" s="39"/>
      <c r="B209" s="40"/>
      <c r="C209" s="276" t="s">
        <v>215</v>
      </c>
      <c r="D209" s="276" t="s">
        <v>206</v>
      </c>
      <c r="E209" s="277" t="s">
        <v>216</v>
      </c>
      <c r="F209" s="278" t="s">
        <v>217</v>
      </c>
      <c r="G209" s="279" t="s">
        <v>134</v>
      </c>
      <c r="H209" s="280">
        <v>351.429</v>
      </c>
      <c r="I209" s="281"/>
      <c r="J209" s="282">
        <f>ROUND(I209*H209,2)</f>
        <v>0</v>
      </c>
      <c r="K209" s="278" t="s">
        <v>135</v>
      </c>
      <c r="L209" s="283"/>
      <c r="M209" s="284" t="s">
        <v>1</v>
      </c>
      <c r="N209" s="285" t="s">
        <v>45</v>
      </c>
      <c r="O209" s="92"/>
      <c r="P209" s="224">
        <f>O209*H209</f>
        <v>0</v>
      </c>
      <c r="Q209" s="224">
        <v>0.0028</v>
      </c>
      <c r="R209" s="224">
        <f>Q209*H209</f>
        <v>0.9840011999999999</v>
      </c>
      <c r="S209" s="224">
        <v>0</v>
      </c>
      <c r="T209" s="22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6" t="s">
        <v>200</v>
      </c>
      <c r="AT209" s="226" t="s">
        <v>206</v>
      </c>
      <c r="AU209" s="226" t="s">
        <v>89</v>
      </c>
      <c r="AY209" s="18" t="s">
        <v>129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8" t="s">
        <v>21</v>
      </c>
      <c r="BK209" s="227">
        <f>ROUND(I209*H209,2)</f>
        <v>0</v>
      </c>
      <c r="BL209" s="18" t="s">
        <v>136</v>
      </c>
      <c r="BM209" s="226" t="s">
        <v>218</v>
      </c>
    </row>
    <row r="210" spans="1:47" s="2" customFormat="1" ht="12">
      <c r="A210" s="39"/>
      <c r="B210" s="40"/>
      <c r="C210" s="41"/>
      <c r="D210" s="228" t="s">
        <v>138</v>
      </c>
      <c r="E210" s="41"/>
      <c r="F210" s="229" t="s">
        <v>217</v>
      </c>
      <c r="G210" s="41"/>
      <c r="H210" s="41"/>
      <c r="I210" s="230"/>
      <c r="J210" s="41"/>
      <c r="K210" s="41"/>
      <c r="L210" s="45"/>
      <c r="M210" s="231"/>
      <c r="N210" s="232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138</v>
      </c>
      <c r="AU210" s="18" t="s">
        <v>89</v>
      </c>
    </row>
    <row r="211" spans="1:51" s="13" customFormat="1" ht="12">
      <c r="A211" s="13"/>
      <c r="B211" s="233"/>
      <c r="C211" s="234"/>
      <c r="D211" s="228" t="s">
        <v>145</v>
      </c>
      <c r="E211" s="235" t="s">
        <v>1</v>
      </c>
      <c r="F211" s="236" t="s">
        <v>185</v>
      </c>
      <c r="G211" s="234"/>
      <c r="H211" s="235" t="s">
        <v>1</v>
      </c>
      <c r="I211" s="237"/>
      <c r="J211" s="234"/>
      <c r="K211" s="234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145</v>
      </c>
      <c r="AU211" s="242" t="s">
        <v>89</v>
      </c>
      <c r="AV211" s="13" t="s">
        <v>21</v>
      </c>
      <c r="AW211" s="13" t="s">
        <v>36</v>
      </c>
      <c r="AX211" s="13" t="s">
        <v>80</v>
      </c>
      <c r="AY211" s="242" t="s">
        <v>129</v>
      </c>
    </row>
    <row r="212" spans="1:51" s="14" customFormat="1" ht="12">
      <c r="A212" s="14"/>
      <c r="B212" s="243"/>
      <c r="C212" s="244"/>
      <c r="D212" s="228" t="s">
        <v>145</v>
      </c>
      <c r="E212" s="245" t="s">
        <v>1</v>
      </c>
      <c r="F212" s="246" t="s">
        <v>186</v>
      </c>
      <c r="G212" s="244"/>
      <c r="H212" s="247">
        <v>334.694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145</v>
      </c>
      <c r="AU212" s="253" t="s">
        <v>89</v>
      </c>
      <c r="AV212" s="14" t="s">
        <v>89</v>
      </c>
      <c r="AW212" s="14" t="s">
        <v>36</v>
      </c>
      <c r="AX212" s="14" t="s">
        <v>21</v>
      </c>
      <c r="AY212" s="253" t="s">
        <v>129</v>
      </c>
    </row>
    <row r="213" spans="1:51" s="14" customFormat="1" ht="12">
      <c r="A213" s="14"/>
      <c r="B213" s="243"/>
      <c r="C213" s="244"/>
      <c r="D213" s="228" t="s">
        <v>145</v>
      </c>
      <c r="E213" s="244"/>
      <c r="F213" s="246" t="s">
        <v>219</v>
      </c>
      <c r="G213" s="244"/>
      <c r="H213" s="247">
        <v>351.429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145</v>
      </c>
      <c r="AU213" s="253" t="s">
        <v>89</v>
      </c>
      <c r="AV213" s="14" t="s">
        <v>89</v>
      </c>
      <c r="AW213" s="14" t="s">
        <v>4</v>
      </c>
      <c r="AX213" s="14" t="s">
        <v>21</v>
      </c>
      <c r="AY213" s="253" t="s">
        <v>129</v>
      </c>
    </row>
    <row r="214" spans="1:65" s="2" customFormat="1" ht="16.5" customHeight="1">
      <c r="A214" s="39"/>
      <c r="B214" s="40"/>
      <c r="C214" s="276" t="s">
        <v>8</v>
      </c>
      <c r="D214" s="276" t="s">
        <v>206</v>
      </c>
      <c r="E214" s="277" t="s">
        <v>220</v>
      </c>
      <c r="F214" s="278" t="s">
        <v>221</v>
      </c>
      <c r="G214" s="279" t="s">
        <v>134</v>
      </c>
      <c r="H214" s="280">
        <v>1227.395</v>
      </c>
      <c r="I214" s="281"/>
      <c r="J214" s="282">
        <f>ROUND(I214*H214,2)</f>
        <v>0</v>
      </c>
      <c r="K214" s="278" t="s">
        <v>135</v>
      </c>
      <c r="L214" s="283"/>
      <c r="M214" s="284" t="s">
        <v>1</v>
      </c>
      <c r="N214" s="285" t="s">
        <v>45</v>
      </c>
      <c r="O214" s="92"/>
      <c r="P214" s="224">
        <f>O214*H214</f>
        <v>0</v>
      </c>
      <c r="Q214" s="224">
        <v>0.00252</v>
      </c>
      <c r="R214" s="224">
        <f>Q214*H214</f>
        <v>3.0930354</v>
      </c>
      <c r="S214" s="224">
        <v>0</v>
      </c>
      <c r="T214" s="22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6" t="s">
        <v>200</v>
      </c>
      <c r="AT214" s="226" t="s">
        <v>206</v>
      </c>
      <c r="AU214" s="226" t="s">
        <v>89</v>
      </c>
      <c r="AY214" s="18" t="s">
        <v>129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8" t="s">
        <v>21</v>
      </c>
      <c r="BK214" s="227">
        <f>ROUND(I214*H214,2)</f>
        <v>0</v>
      </c>
      <c r="BL214" s="18" t="s">
        <v>136</v>
      </c>
      <c r="BM214" s="226" t="s">
        <v>222</v>
      </c>
    </row>
    <row r="215" spans="1:47" s="2" customFormat="1" ht="12">
      <c r="A215" s="39"/>
      <c r="B215" s="40"/>
      <c r="C215" s="41"/>
      <c r="D215" s="228" t="s">
        <v>138</v>
      </c>
      <c r="E215" s="41"/>
      <c r="F215" s="229" t="s">
        <v>221</v>
      </c>
      <c r="G215" s="41"/>
      <c r="H215" s="41"/>
      <c r="I215" s="230"/>
      <c r="J215" s="41"/>
      <c r="K215" s="41"/>
      <c r="L215" s="45"/>
      <c r="M215" s="231"/>
      <c r="N215" s="232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138</v>
      </c>
      <c r="AU215" s="18" t="s">
        <v>89</v>
      </c>
    </row>
    <row r="216" spans="1:51" s="13" customFormat="1" ht="12">
      <c r="A216" s="13"/>
      <c r="B216" s="233"/>
      <c r="C216" s="234"/>
      <c r="D216" s="228" t="s">
        <v>145</v>
      </c>
      <c r="E216" s="235" t="s">
        <v>1</v>
      </c>
      <c r="F216" s="236" t="s">
        <v>181</v>
      </c>
      <c r="G216" s="234"/>
      <c r="H216" s="235" t="s">
        <v>1</v>
      </c>
      <c r="I216" s="237"/>
      <c r="J216" s="234"/>
      <c r="K216" s="234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145</v>
      </c>
      <c r="AU216" s="242" t="s">
        <v>89</v>
      </c>
      <c r="AV216" s="13" t="s">
        <v>21</v>
      </c>
      <c r="AW216" s="13" t="s">
        <v>36</v>
      </c>
      <c r="AX216" s="13" t="s">
        <v>80</v>
      </c>
      <c r="AY216" s="242" t="s">
        <v>129</v>
      </c>
    </row>
    <row r="217" spans="1:51" s="13" customFormat="1" ht="12">
      <c r="A217" s="13"/>
      <c r="B217" s="233"/>
      <c r="C217" s="234"/>
      <c r="D217" s="228" t="s">
        <v>145</v>
      </c>
      <c r="E217" s="235" t="s">
        <v>1</v>
      </c>
      <c r="F217" s="236" t="s">
        <v>182</v>
      </c>
      <c r="G217" s="234"/>
      <c r="H217" s="235" t="s">
        <v>1</v>
      </c>
      <c r="I217" s="237"/>
      <c r="J217" s="234"/>
      <c r="K217" s="234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145</v>
      </c>
      <c r="AU217" s="242" t="s">
        <v>89</v>
      </c>
      <c r="AV217" s="13" t="s">
        <v>21</v>
      </c>
      <c r="AW217" s="13" t="s">
        <v>36</v>
      </c>
      <c r="AX217" s="13" t="s">
        <v>80</v>
      </c>
      <c r="AY217" s="242" t="s">
        <v>129</v>
      </c>
    </row>
    <row r="218" spans="1:51" s="14" customFormat="1" ht="12">
      <c r="A218" s="14"/>
      <c r="B218" s="243"/>
      <c r="C218" s="244"/>
      <c r="D218" s="228" t="s">
        <v>145</v>
      </c>
      <c r="E218" s="245" t="s">
        <v>1</v>
      </c>
      <c r="F218" s="246" t="s">
        <v>183</v>
      </c>
      <c r="G218" s="244"/>
      <c r="H218" s="247">
        <v>495.924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145</v>
      </c>
      <c r="AU218" s="253" t="s">
        <v>89</v>
      </c>
      <c r="AV218" s="14" t="s">
        <v>89</v>
      </c>
      <c r="AW218" s="14" t="s">
        <v>36</v>
      </c>
      <c r="AX218" s="14" t="s">
        <v>80</v>
      </c>
      <c r="AY218" s="253" t="s">
        <v>129</v>
      </c>
    </row>
    <row r="219" spans="1:51" s="14" customFormat="1" ht="12">
      <c r="A219" s="14"/>
      <c r="B219" s="243"/>
      <c r="C219" s="244"/>
      <c r="D219" s="228" t="s">
        <v>145</v>
      </c>
      <c r="E219" s="245" t="s">
        <v>1</v>
      </c>
      <c r="F219" s="246" t="s">
        <v>184</v>
      </c>
      <c r="G219" s="244"/>
      <c r="H219" s="247">
        <v>779.664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145</v>
      </c>
      <c r="AU219" s="253" t="s">
        <v>89</v>
      </c>
      <c r="AV219" s="14" t="s">
        <v>89</v>
      </c>
      <c r="AW219" s="14" t="s">
        <v>36</v>
      </c>
      <c r="AX219" s="14" t="s">
        <v>80</v>
      </c>
      <c r="AY219" s="253" t="s">
        <v>129</v>
      </c>
    </row>
    <row r="220" spans="1:51" s="13" customFormat="1" ht="12">
      <c r="A220" s="13"/>
      <c r="B220" s="233"/>
      <c r="C220" s="234"/>
      <c r="D220" s="228" t="s">
        <v>145</v>
      </c>
      <c r="E220" s="235" t="s">
        <v>1</v>
      </c>
      <c r="F220" s="236" t="s">
        <v>187</v>
      </c>
      <c r="G220" s="234"/>
      <c r="H220" s="235" t="s">
        <v>1</v>
      </c>
      <c r="I220" s="237"/>
      <c r="J220" s="234"/>
      <c r="K220" s="234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145</v>
      </c>
      <c r="AU220" s="242" t="s">
        <v>89</v>
      </c>
      <c r="AV220" s="13" t="s">
        <v>21</v>
      </c>
      <c r="AW220" s="13" t="s">
        <v>36</v>
      </c>
      <c r="AX220" s="13" t="s">
        <v>80</v>
      </c>
      <c r="AY220" s="242" t="s">
        <v>129</v>
      </c>
    </row>
    <row r="221" spans="1:51" s="14" customFormat="1" ht="12">
      <c r="A221" s="14"/>
      <c r="B221" s="243"/>
      <c r="C221" s="244"/>
      <c r="D221" s="228" t="s">
        <v>145</v>
      </c>
      <c r="E221" s="245" t="s">
        <v>1</v>
      </c>
      <c r="F221" s="246" t="s">
        <v>188</v>
      </c>
      <c r="G221" s="244"/>
      <c r="H221" s="247">
        <v>-106.64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145</v>
      </c>
      <c r="AU221" s="253" t="s">
        <v>89</v>
      </c>
      <c r="AV221" s="14" t="s">
        <v>89</v>
      </c>
      <c r="AW221" s="14" t="s">
        <v>36</v>
      </c>
      <c r="AX221" s="14" t="s">
        <v>80</v>
      </c>
      <c r="AY221" s="253" t="s">
        <v>129</v>
      </c>
    </row>
    <row r="222" spans="1:51" s="16" customFormat="1" ht="12">
      <c r="A222" s="16"/>
      <c r="B222" s="265"/>
      <c r="C222" s="266"/>
      <c r="D222" s="228" t="s">
        <v>145</v>
      </c>
      <c r="E222" s="267" t="s">
        <v>1</v>
      </c>
      <c r="F222" s="268" t="s">
        <v>176</v>
      </c>
      <c r="G222" s="266"/>
      <c r="H222" s="269">
        <v>1168.948</v>
      </c>
      <c r="I222" s="270"/>
      <c r="J222" s="266"/>
      <c r="K222" s="266"/>
      <c r="L222" s="271"/>
      <c r="M222" s="272"/>
      <c r="N222" s="273"/>
      <c r="O222" s="273"/>
      <c r="P222" s="273"/>
      <c r="Q222" s="273"/>
      <c r="R222" s="273"/>
      <c r="S222" s="273"/>
      <c r="T222" s="274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75" t="s">
        <v>145</v>
      </c>
      <c r="AU222" s="275" t="s">
        <v>89</v>
      </c>
      <c r="AV222" s="16" t="s">
        <v>136</v>
      </c>
      <c r="AW222" s="16" t="s">
        <v>36</v>
      </c>
      <c r="AX222" s="16" t="s">
        <v>21</v>
      </c>
      <c r="AY222" s="275" t="s">
        <v>129</v>
      </c>
    </row>
    <row r="223" spans="1:51" s="14" customFormat="1" ht="12">
      <c r="A223" s="14"/>
      <c r="B223" s="243"/>
      <c r="C223" s="244"/>
      <c r="D223" s="228" t="s">
        <v>145</v>
      </c>
      <c r="E223" s="244"/>
      <c r="F223" s="246" t="s">
        <v>223</v>
      </c>
      <c r="G223" s="244"/>
      <c r="H223" s="247">
        <v>1227.395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145</v>
      </c>
      <c r="AU223" s="253" t="s">
        <v>89</v>
      </c>
      <c r="AV223" s="14" t="s">
        <v>89</v>
      </c>
      <c r="AW223" s="14" t="s">
        <v>4</v>
      </c>
      <c r="AX223" s="14" t="s">
        <v>21</v>
      </c>
      <c r="AY223" s="253" t="s">
        <v>129</v>
      </c>
    </row>
    <row r="224" spans="1:65" s="2" customFormat="1" ht="21.75" customHeight="1">
      <c r="A224" s="39"/>
      <c r="B224" s="40"/>
      <c r="C224" s="215" t="s">
        <v>224</v>
      </c>
      <c r="D224" s="215" t="s">
        <v>131</v>
      </c>
      <c r="E224" s="216" t="s">
        <v>225</v>
      </c>
      <c r="F224" s="217" t="s">
        <v>226</v>
      </c>
      <c r="G224" s="218" t="s">
        <v>158</v>
      </c>
      <c r="H224" s="219">
        <v>127.16</v>
      </c>
      <c r="I224" s="220"/>
      <c r="J224" s="221">
        <f>ROUND(I224*H224,2)</f>
        <v>0</v>
      </c>
      <c r="K224" s="217" t="s">
        <v>135</v>
      </c>
      <c r="L224" s="45"/>
      <c r="M224" s="222" t="s">
        <v>1</v>
      </c>
      <c r="N224" s="223" t="s">
        <v>45</v>
      </c>
      <c r="O224" s="92"/>
      <c r="P224" s="224">
        <f>O224*H224</f>
        <v>0</v>
      </c>
      <c r="Q224" s="224">
        <v>6E-05</v>
      </c>
      <c r="R224" s="224">
        <f>Q224*H224</f>
        <v>0.0076296</v>
      </c>
      <c r="S224" s="224">
        <v>0</v>
      </c>
      <c r="T224" s="22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6" t="s">
        <v>136</v>
      </c>
      <c r="AT224" s="226" t="s">
        <v>131</v>
      </c>
      <c r="AU224" s="226" t="s">
        <v>89</v>
      </c>
      <c r="AY224" s="18" t="s">
        <v>129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8" t="s">
        <v>21</v>
      </c>
      <c r="BK224" s="227">
        <f>ROUND(I224*H224,2)</f>
        <v>0</v>
      </c>
      <c r="BL224" s="18" t="s">
        <v>136</v>
      </c>
      <c r="BM224" s="226" t="s">
        <v>227</v>
      </c>
    </row>
    <row r="225" spans="1:47" s="2" customFormat="1" ht="12">
      <c r="A225" s="39"/>
      <c r="B225" s="40"/>
      <c r="C225" s="41"/>
      <c r="D225" s="228" t="s">
        <v>138</v>
      </c>
      <c r="E225" s="41"/>
      <c r="F225" s="229" t="s">
        <v>228</v>
      </c>
      <c r="G225" s="41"/>
      <c r="H225" s="41"/>
      <c r="I225" s="230"/>
      <c r="J225" s="41"/>
      <c r="K225" s="41"/>
      <c r="L225" s="45"/>
      <c r="M225" s="231"/>
      <c r="N225" s="232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138</v>
      </c>
      <c r="AU225" s="18" t="s">
        <v>89</v>
      </c>
    </row>
    <row r="226" spans="1:51" s="14" customFormat="1" ht="12">
      <c r="A226" s="14"/>
      <c r="B226" s="243"/>
      <c r="C226" s="244"/>
      <c r="D226" s="228" t="s">
        <v>145</v>
      </c>
      <c r="E226" s="245" t="s">
        <v>1</v>
      </c>
      <c r="F226" s="246" t="s">
        <v>229</v>
      </c>
      <c r="G226" s="244"/>
      <c r="H226" s="247">
        <v>127.16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145</v>
      </c>
      <c r="AU226" s="253" t="s">
        <v>89</v>
      </c>
      <c r="AV226" s="14" t="s">
        <v>89</v>
      </c>
      <c r="AW226" s="14" t="s">
        <v>36</v>
      </c>
      <c r="AX226" s="14" t="s">
        <v>21</v>
      </c>
      <c r="AY226" s="253" t="s">
        <v>129</v>
      </c>
    </row>
    <row r="227" spans="1:65" s="2" customFormat="1" ht="24.15" customHeight="1">
      <c r="A227" s="39"/>
      <c r="B227" s="40"/>
      <c r="C227" s="276" t="s">
        <v>230</v>
      </c>
      <c r="D227" s="276" t="s">
        <v>206</v>
      </c>
      <c r="E227" s="277" t="s">
        <v>231</v>
      </c>
      <c r="F227" s="278" t="s">
        <v>232</v>
      </c>
      <c r="G227" s="279" t="s">
        <v>158</v>
      </c>
      <c r="H227" s="280">
        <v>133.518</v>
      </c>
      <c r="I227" s="281"/>
      <c r="J227" s="282">
        <f>ROUND(I227*H227,2)</f>
        <v>0</v>
      </c>
      <c r="K227" s="278" t="s">
        <v>135</v>
      </c>
      <c r="L227" s="283"/>
      <c r="M227" s="284" t="s">
        <v>1</v>
      </c>
      <c r="N227" s="285" t="s">
        <v>45</v>
      </c>
      <c r="O227" s="92"/>
      <c r="P227" s="224">
        <f>O227*H227</f>
        <v>0</v>
      </c>
      <c r="Q227" s="224">
        <v>0.00068</v>
      </c>
      <c r="R227" s="224">
        <f>Q227*H227</f>
        <v>0.09079224000000001</v>
      </c>
      <c r="S227" s="224">
        <v>0</v>
      </c>
      <c r="T227" s="22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6" t="s">
        <v>200</v>
      </c>
      <c r="AT227" s="226" t="s">
        <v>206</v>
      </c>
      <c r="AU227" s="226" t="s">
        <v>89</v>
      </c>
      <c r="AY227" s="18" t="s">
        <v>129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8" t="s">
        <v>21</v>
      </c>
      <c r="BK227" s="227">
        <f>ROUND(I227*H227,2)</f>
        <v>0</v>
      </c>
      <c r="BL227" s="18" t="s">
        <v>136</v>
      </c>
      <c r="BM227" s="226" t="s">
        <v>233</v>
      </c>
    </row>
    <row r="228" spans="1:47" s="2" customFormat="1" ht="12">
      <c r="A228" s="39"/>
      <c r="B228" s="40"/>
      <c r="C228" s="41"/>
      <c r="D228" s="228" t="s">
        <v>138</v>
      </c>
      <c r="E228" s="41"/>
      <c r="F228" s="229" t="s">
        <v>232</v>
      </c>
      <c r="G228" s="41"/>
      <c r="H228" s="41"/>
      <c r="I228" s="230"/>
      <c r="J228" s="41"/>
      <c r="K228" s="41"/>
      <c r="L228" s="45"/>
      <c r="M228" s="231"/>
      <c r="N228" s="232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138</v>
      </c>
      <c r="AU228" s="18" t="s">
        <v>89</v>
      </c>
    </row>
    <row r="229" spans="1:51" s="14" customFormat="1" ht="12">
      <c r="A229" s="14"/>
      <c r="B229" s="243"/>
      <c r="C229" s="244"/>
      <c r="D229" s="228" t="s">
        <v>145</v>
      </c>
      <c r="E229" s="244"/>
      <c r="F229" s="246" t="s">
        <v>234</v>
      </c>
      <c r="G229" s="244"/>
      <c r="H229" s="247">
        <v>133.518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145</v>
      </c>
      <c r="AU229" s="253" t="s">
        <v>89</v>
      </c>
      <c r="AV229" s="14" t="s">
        <v>89</v>
      </c>
      <c r="AW229" s="14" t="s">
        <v>4</v>
      </c>
      <c r="AX229" s="14" t="s">
        <v>21</v>
      </c>
      <c r="AY229" s="253" t="s">
        <v>129</v>
      </c>
    </row>
    <row r="230" spans="1:65" s="2" customFormat="1" ht="24.15" customHeight="1">
      <c r="A230" s="39"/>
      <c r="B230" s="40"/>
      <c r="C230" s="276" t="s">
        <v>235</v>
      </c>
      <c r="D230" s="276" t="s">
        <v>206</v>
      </c>
      <c r="E230" s="277" t="s">
        <v>236</v>
      </c>
      <c r="F230" s="278" t="s">
        <v>237</v>
      </c>
      <c r="G230" s="279" t="s">
        <v>158</v>
      </c>
      <c r="H230" s="280">
        <v>32.13</v>
      </c>
      <c r="I230" s="281"/>
      <c r="J230" s="282">
        <f>ROUND(I230*H230,2)</f>
        <v>0</v>
      </c>
      <c r="K230" s="278" t="s">
        <v>135</v>
      </c>
      <c r="L230" s="283"/>
      <c r="M230" s="284" t="s">
        <v>1</v>
      </c>
      <c r="N230" s="285" t="s">
        <v>45</v>
      </c>
      <c r="O230" s="92"/>
      <c r="P230" s="224">
        <f>O230*H230</f>
        <v>0</v>
      </c>
      <c r="Q230" s="224">
        <v>0.00042</v>
      </c>
      <c r="R230" s="224">
        <f>Q230*H230</f>
        <v>0.013494600000000002</v>
      </c>
      <c r="S230" s="224">
        <v>0</v>
      </c>
      <c r="T230" s="22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6" t="s">
        <v>200</v>
      </c>
      <c r="AT230" s="226" t="s">
        <v>206</v>
      </c>
      <c r="AU230" s="226" t="s">
        <v>89</v>
      </c>
      <c r="AY230" s="18" t="s">
        <v>129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8" t="s">
        <v>21</v>
      </c>
      <c r="BK230" s="227">
        <f>ROUND(I230*H230,2)</f>
        <v>0</v>
      </c>
      <c r="BL230" s="18" t="s">
        <v>136</v>
      </c>
      <c r="BM230" s="226" t="s">
        <v>238</v>
      </c>
    </row>
    <row r="231" spans="1:47" s="2" customFormat="1" ht="12">
      <c r="A231" s="39"/>
      <c r="B231" s="40"/>
      <c r="C231" s="41"/>
      <c r="D231" s="228" t="s">
        <v>138</v>
      </c>
      <c r="E231" s="41"/>
      <c r="F231" s="229" t="s">
        <v>237</v>
      </c>
      <c r="G231" s="41"/>
      <c r="H231" s="41"/>
      <c r="I231" s="230"/>
      <c r="J231" s="41"/>
      <c r="K231" s="41"/>
      <c r="L231" s="45"/>
      <c r="M231" s="231"/>
      <c r="N231" s="232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138</v>
      </c>
      <c r="AU231" s="18" t="s">
        <v>89</v>
      </c>
    </row>
    <row r="232" spans="1:51" s="14" customFormat="1" ht="12">
      <c r="A232" s="14"/>
      <c r="B232" s="243"/>
      <c r="C232" s="244"/>
      <c r="D232" s="228" t="s">
        <v>145</v>
      </c>
      <c r="E232" s="245" t="s">
        <v>1</v>
      </c>
      <c r="F232" s="246" t="s">
        <v>239</v>
      </c>
      <c r="G232" s="244"/>
      <c r="H232" s="247">
        <v>30.6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145</v>
      </c>
      <c r="AU232" s="253" t="s">
        <v>89</v>
      </c>
      <c r="AV232" s="14" t="s">
        <v>89</v>
      </c>
      <c r="AW232" s="14" t="s">
        <v>36</v>
      </c>
      <c r="AX232" s="14" t="s">
        <v>21</v>
      </c>
      <c r="AY232" s="253" t="s">
        <v>129</v>
      </c>
    </row>
    <row r="233" spans="1:51" s="14" customFormat="1" ht="12">
      <c r="A233" s="14"/>
      <c r="B233" s="243"/>
      <c r="C233" s="244"/>
      <c r="D233" s="228" t="s">
        <v>145</v>
      </c>
      <c r="E233" s="244"/>
      <c r="F233" s="246" t="s">
        <v>240</v>
      </c>
      <c r="G233" s="244"/>
      <c r="H233" s="247">
        <v>32.13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145</v>
      </c>
      <c r="AU233" s="253" t="s">
        <v>89</v>
      </c>
      <c r="AV233" s="14" t="s">
        <v>89</v>
      </c>
      <c r="AW233" s="14" t="s">
        <v>4</v>
      </c>
      <c r="AX233" s="14" t="s">
        <v>21</v>
      </c>
      <c r="AY233" s="253" t="s">
        <v>129</v>
      </c>
    </row>
    <row r="234" spans="1:65" s="2" customFormat="1" ht="24.15" customHeight="1">
      <c r="A234" s="39"/>
      <c r="B234" s="40"/>
      <c r="C234" s="215" t="s">
        <v>241</v>
      </c>
      <c r="D234" s="215" t="s">
        <v>131</v>
      </c>
      <c r="E234" s="216" t="s">
        <v>242</v>
      </c>
      <c r="F234" s="217" t="s">
        <v>243</v>
      </c>
      <c r="G234" s="218" t="s">
        <v>134</v>
      </c>
      <c r="H234" s="219">
        <v>106.64</v>
      </c>
      <c r="I234" s="220"/>
      <c r="J234" s="221">
        <f>ROUND(I234*H234,2)</f>
        <v>0</v>
      </c>
      <c r="K234" s="217" t="s">
        <v>135</v>
      </c>
      <c r="L234" s="45"/>
      <c r="M234" s="222" t="s">
        <v>1</v>
      </c>
      <c r="N234" s="223" t="s">
        <v>45</v>
      </c>
      <c r="O234" s="92"/>
      <c r="P234" s="224">
        <f>O234*H234</f>
        <v>0</v>
      </c>
      <c r="Q234" s="224">
        <v>0.00999</v>
      </c>
      <c r="R234" s="224">
        <f>Q234*H234</f>
        <v>1.0653336</v>
      </c>
      <c r="S234" s="224">
        <v>0</v>
      </c>
      <c r="T234" s="22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6" t="s">
        <v>136</v>
      </c>
      <c r="AT234" s="226" t="s">
        <v>131</v>
      </c>
      <c r="AU234" s="226" t="s">
        <v>89</v>
      </c>
      <c r="AY234" s="18" t="s">
        <v>129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8" t="s">
        <v>21</v>
      </c>
      <c r="BK234" s="227">
        <f>ROUND(I234*H234,2)</f>
        <v>0</v>
      </c>
      <c r="BL234" s="18" t="s">
        <v>136</v>
      </c>
      <c r="BM234" s="226" t="s">
        <v>244</v>
      </c>
    </row>
    <row r="235" spans="1:47" s="2" customFormat="1" ht="12">
      <c r="A235" s="39"/>
      <c r="B235" s="40"/>
      <c r="C235" s="41"/>
      <c r="D235" s="228" t="s">
        <v>138</v>
      </c>
      <c r="E235" s="41"/>
      <c r="F235" s="229" t="s">
        <v>245</v>
      </c>
      <c r="G235" s="41"/>
      <c r="H235" s="41"/>
      <c r="I235" s="230"/>
      <c r="J235" s="41"/>
      <c r="K235" s="41"/>
      <c r="L235" s="45"/>
      <c r="M235" s="231"/>
      <c r="N235" s="232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138</v>
      </c>
      <c r="AU235" s="18" t="s">
        <v>89</v>
      </c>
    </row>
    <row r="236" spans="1:51" s="13" customFormat="1" ht="12">
      <c r="A236" s="13"/>
      <c r="B236" s="233"/>
      <c r="C236" s="234"/>
      <c r="D236" s="228" t="s">
        <v>145</v>
      </c>
      <c r="E236" s="235" t="s">
        <v>1</v>
      </c>
      <c r="F236" s="236" t="s">
        <v>187</v>
      </c>
      <c r="G236" s="234"/>
      <c r="H236" s="235" t="s">
        <v>1</v>
      </c>
      <c r="I236" s="237"/>
      <c r="J236" s="234"/>
      <c r="K236" s="234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145</v>
      </c>
      <c r="AU236" s="242" t="s">
        <v>89</v>
      </c>
      <c r="AV236" s="13" t="s">
        <v>21</v>
      </c>
      <c r="AW236" s="13" t="s">
        <v>36</v>
      </c>
      <c r="AX236" s="13" t="s">
        <v>80</v>
      </c>
      <c r="AY236" s="242" t="s">
        <v>129</v>
      </c>
    </row>
    <row r="237" spans="1:51" s="14" customFormat="1" ht="12">
      <c r="A237" s="14"/>
      <c r="B237" s="243"/>
      <c r="C237" s="244"/>
      <c r="D237" s="228" t="s">
        <v>145</v>
      </c>
      <c r="E237" s="245" t="s">
        <v>1</v>
      </c>
      <c r="F237" s="246" t="s">
        <v>246</v>
      </c>
      <c r="G237" s="244"/>
      <c r="H237" s="247">
        <v>106.64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145</v>
      </c>
      <c r="AU237" s="253" t="s">
        <v>89</v>
      </c>
      <c r="AV237" s="14" t="s">
        <v>89</v>
      </c>
      <c r="AW237" s="14" t="s">
        <v>36</v>
      </c>
      <c r="AX237" s="14" t="s">
        <v>21</v>
      </c>
      <c r="AY237" s="253" t="s">
        <v>129</v>
      </c>
    </row>
    <row r="238" spans="1:65" s="2" customFormat="1" ht="21.75" customHeight="1">
      <c r="A238" s="39"/>
      <c r="B238" s="40"/>
      <c r="C238" s="276" t="s">
        <v>247</v>
      </c>
      <c r="D238" s="276" t="s">
        <v>206</v>
      </c>
      <c r="E238" s="277" t="s">
        <v>248</v>
      </c>
      <c r="F238" s="278" t="s">
        <v>249</v>
      </c>
      <c r="G238" s="279" t="s">
        <v>134</v>
      </c>
      <c r="H238" s="280">
        <v>133.3</v>
      </c>
      <c r="I238" s="281"/>
      <c r="J238" s="282">
        <f>ROUND(I238*H238,2)</f>
        <v>0</v>
      </c>
      <c r="K238" s="278" t="s">
        <v>135</v>
      </c>
      <c r="L238" s="283"/>
      <c r="M238" s="284" t="s">
        <v>1</v>
      </c>
      <c r="N238" s="285" t="s">
        <v>45</v>
      </c>
      <c r="O238" s="92"/>
      <c r="P238" s="224">
        <f>O238*H238</f>
        <v>0</v>
      </c>
      <c r="Q238" s="224">
        <v>0.0146</v>
      </c>
      <c r="R238" s="224">
        <f>Q238*H238</f>
        <v>1.9461800000000002</v>
      </c>
      <c r="S238" s="224">
        <v>0</v>
      </c>
      <c r="T238" s="22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6" t="s">
        <v>200</v>
      </c>
      <c r="AT238" s="226" t="s">
        <v>206</v>
      </c>
      <c r="AU238" s="226" t="s">
        <v>89</v>
      </c>
      <c r="AY238" s="18" t="s">
        <v>129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8" t="s">
        <v>21</v>
      </c>
      <c r="BK238" s="227">
        <f>ROUND(I238*H238,2)</f>
        <v>0</v>
      </c>
      <c r="BL238" s="18" t="s">
        <v>136</v>
      </c>
      <c r="BM238" s="226" t="s">
        <v>250</v>
      </c>
    </row>
    <row r="239" spans="1:47" s="2" customFormat="1" ht="12">
      <c r="A239" s="39"/>
      <c r="B239" s="40"/>
      <c r="C239" s="41"/>
      <c r="D239" s="228" t="s">
        <v>138</v>
      </c>
      <c r="E239" s="41"/>
      <c r="F239" s="229" t="s">
        <v>249</v>
      </c>
      <c r="G239" s="41"/>
      <c r="H239" s="41"/>
      <c r="I239" s="230"/>
      <c r="J239" s="41"/>
      <c r="K239" s="41"/>
      <c r="L239" s="45"/>
      <c r="M239" s="231"/>
      <c r="N239" s="232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138</v>
      </c>
      <c r="AU239" s="18" t="s">
        <v>89</v>
      </c>
    </row>
    <row r="240" spans="1:51" s="14" customFormat="1" ht="12">
      <c r="A240" s="14"/>
      <c r="B240" s="243"/>
      <c r="C240" s="244"/>
      <c r="D240" s="228" t="s">
        <v>145</v>
      </c>
      <c r="E240" s="244"/>
      <c r="F240" s="246" t="s">
        <v>251</v>
      </c>
      <c r="G240" s="244"/>
      <c r="H240" s="247">
        <v>133.3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145</v>
      </c>
      <c r="AU240" s="253" t="s">
        <v>89</v>
      </c>
      <c r="AV240" s="14" t="s">
        <v>89</v>
      </c>
      <c r="AW240" s="14" t="s">
        <v>4</v>
      </c>
      <c r="AX240" s="14" t="s">
        <v>21</v>
      </c>
      <c r="AY240" s="253" t="s">
        <v>129</v>
      </c>
    </row>
    <row r="241" spans="1:65" s="2" customFormat="1" ht="24.15" customHeight="1">
      <c r="A241" s="39"/>
      <c r="B241" s="40"/>
      <c r="C241" s="215" t="s">
        <v>252</v>
      </c>
      <c r="D241" s="215" t="s">
        <v>131</v>
      </c>
      <c r="E241" s="216" t="s">
        <v>253</v>
      </c>
      <c r="F241" s="217" t="s">
        <v>254</v>
      </c>
      <c r="G241" s="218" t="s">
        <v>134</v>
      </c>
      <c r="H241" s="219">
        <v>900</v>
      </c>
      <c r="I241" s="220"/>
      <c r="J241" s="221">
        <f>ROUND(I241*H241,2)</f>
        <v>0</v>
      </c>
      <c r="K241" s="217" t="s">
        <v>135</v>
      </c>
      <c r="L241" s="45"/>
      <c r="M241" s="222" t="s">
        <v>1</v>
      </c>
      <c r="N241" s="223" t="s">
        <v>45</v>
      </c>
      <c r="O241" s="92"/>
      <c r="P241" s="224">
        <f>O241*H241</f>
        <v>0</v>
      </c>
      <c r="Q241" s="224">
        <v>0.01146</v>
      </c>
      <c r="R241" s="224">
        <f>Q241*H241</f>
        <v>10.314</v>
      </c>
      <c r="S241" s="224">
        <v>0</v>
      </c>
      <c r="T241" s="22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6" t="s">
        <v>136</v>
      </c>
      <c r="AT241" s="226" t="s">
        <v>131</v>
      </c>
      <c r="AU241" s="226" t="s">
        <v>89</v>
      </c>
      <c r="AY241" s="18" t="s">
        <v>129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8" t="s">
        <v>21</v>
      </c>
      <c r="BK241" s="227">
        <f>ROUND(I241*H241,2)</f>
        <v>0</v>
      </c>
      <c r="BL241" s="18" t="s">
        <v>136</v>
      </c>
      <c r="BM241" s="226" t="s">
        <v>255</v>
      </c>
    </row>
    <row r="242" spans="1:47" s="2" customFormat="1" ht="12">
      <c r="A242" s="39"/>
      <c r="B242" s="40"/>
      <c r="C242" s="41"/>
      <c r="D242" s="228" t="s">
        <v>138</v>
      </c>
      <c r="E242" s="41"/>
      <c r="F242" s="229" t="s">
        <v>256</v>
      </c>
      <c r="G242" s="41"/>
      <c r="H242" s="41"/>
      <c r="I242" s="230"/>
      <c r="J242" s="41"/>
      <c r="K242" s="41"/>
      <c r="L242" s="45"/>
      <c r="M242" s="231"/>
      <c r="N242" s="232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138</v>
      </c>
      <c r="AU242" s="18" t="s">
        <v>89</v>
      </c>
    </row>
    <row r="243" spans="1:65" s="2" customFormat="1" ht="24.15" customHeight="1">
      <c r="A243" s="39"/>
      <c r="B243" s="40"/>
      <c r="C243" s="215" t="s">
        <v>257</v>
      </c>
      <c r="D243" s="215" t="s">
        <v>131</v>
      </c>
      <c r="E243" s="216" t="s">
        <v>258</v>
      </c>
      <c r="F243" s="217" t="s">
        <v>259</v>
      </c>
      <c r="G243" s="218" t="s">
        <v>134</v>
      </c>
      <c r="H243" s="219">
        <v>38.148</v>
      </c>
      <c r="I243" s="220"/>
      <c r="J243" s="221">
        <f>ROUND(I243*H243,2)</f>
        <v>0</v>
      </c>
      <c r="K243" s="217" t="s">
        <v>135</v>
      </c>
      <c r="L243" s="45"/>
      <c r="M243" s="222" t="s">
        <v>1</v>
      </c>
      <c r="N243" s="223" t="s">
        <v>45</v>
      </c>
      <c r="O243" s="92"/>
      <c r="P243" s="224">
        <f>O243*H243</f>
        <v>0</v>
      </c>
      <c r="Q243" s="224">
        <v>0.0057</v>
      </c>
      <c r="R243" s="224">
        <f>Q243*H243</f>
        <v>0.21744360000000001</v>
      </c>
      <c r="S243" s="224">
        <v>0</v>
      </c>
      <c r="T243" s="22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6" t="s">
        <v>136</v>
      </c>
      <c r="AT243" s="226" t="s">
        <v>131</v>
      </c>
      <c r="AU243" s="226" t="s">
        <v>89</v>
      </c>
      <c r="AY243" s="18" t="s">
        <v>129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8" t="s">
        <v>21</v>
      </c>
      <c r="BK243" s="227">
        <f>ROUND(I243*H243,2)</f>
        <v>0</v>
      </c>
      <c r="BL243" s="18" t="s">
        <v>136</v>
      </c>
      <c r="BM243" s="226" t="s">
        <v>260</v>
      </c>
    </row>
    <row r="244" spans="1:47" s="2" customFormat="1" ht="12">
      <c r="A244" s="39"/>
      <c r="B244" s="40"/>
      <c r="C244" s="41"/>
      <c r="D244" s="228" t="s">
        <v>138</v>
      </c>
      <c r="E244" s="41"/>
      <c r="F244" s="229" t="s">
        <v>261</v>
      </c>
      <c r="G244" s="41"/>
      <c r="H244" s="41"/>
      <c r="I244" s="230"/>
      <c r="J244" s="41"/>
      <c r="K244" s="41"/>
      <c r="L244" s="45"/>
      <c r="M244" s="231"/>
      <c r="N244" s="232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138</v>
      </c>
      <c r="AU244" s="18" t="s">
        <v>89</v>
      </c>
    </row>
    <row r="245" spans="1:51" s="13" customFormat="1" ht="12">
      <c r="A245" s="13"/>
      <c r="B245" s="233"/>
      <c r="C245" s="234"/>
      <c r="D245" s="228" t="s">
        <v>145</v>
      </c>
      <c r="E245" s="235" t="s">
        <v>1</v>
      </c>
      <c r="F245" s="236" t="s">
        <v>193</v>
      </c>
      <c r="G245" s="234"/>
      <c r="H245" s="235" t="s">
        <v>1</v>
      </c>
      <c r="I245" s="237"/>
      <c r="J245" s="234"/>
      <c r="K245" s="234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145</v>
      </c>
      <c r="AU245" s="242" t="s">
        <v>89</v>
      </c>
      <c r="AV245" s="13" t="s">
        <v>21</v>
      </c>
      <c r="AW245" s="13" t="s">
        <v>36</v>
      </c>
      <c r="AX245" s="13" t="s">
        <v>80</v>
      </c>
      <c r="AY245" s="242" t="s">
        <v>129</v>
      </c>
    </row>
    <row r="246" spans="1:51" s="14" customFormat="1" ht="12">
      <c r="A246" s="14"/>
      <c r="B246" s="243"/>
      <c r="C246" s="244"/>
      <c r="D246" s="228" t="s">
        <v>145</v>
      </c>
      <c r="E246" s="245" t="s">
        <v>1</v>
      </c>
      <c r="F246" s="246" t="s">
        <v>262</v>
      </c>
      <c r="G246" s="244"/>
      <c r="H246" s="247">
        <v>38.148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145</v>
      </c>
      <c r="AU246" s="253" t="s">
        <v>89</v>
      </c>
      <c r="AV246" s="14" t="s">
        <v>89</v>
      </c>
      <c r="AW246" s="14" t="s">
        <v>36</v>
      </c>
      <c r="AX246" s="14" t="s">
        <v>21</v>
      </c>
      <c r="AY246" s="253" t="s">
        <v>129</v>
      </c>
    </row>
    <row r="247" spans="1:65" s="2" customFormat="1" ht="24.15" customHeight="1">
      <c r="A247" s="39"/>
      <c r="B247" s="40"/>
      <c r="C247" s="215" t="s">
        <v>263</v>
      </c>
      <c r="D247" s="215" t="s">
        <v>131</v>
      </c>
      <c r="E247" s="216" t="s">
        <v>264</v>
      </c>
      <c r="F247" s="217" t="s">
        <v>265</v>
      </c>
      <c r="G247" s="218" t="s">
        <v>134</v>
      </c>
      <c r="H247" s="219">
        <v>1503.642</v>
      </c>
      <c r="I247" s="220"/>
      <c r="J247" s="221">
        <f>ROUND(I247*H247,2)</f>
        <v>0</v>
      </c>
      <c r="K247" s="217" t="s">
        <v>135</v>
      </c>
      <c r="L247" s="45"/>
      <c r="M247" s="222" t="s">
        <v>1</v>
      </c>
      <c r="N247" s="223" t="s">
        <v>45</v>
      </c>
      <c r="O247" s="92"/>
      <c r="P247" s="224">
        <f>O247*H247</f>
        <v>0</v>
      </c>
      <c r="Q247" s="224">
        <v>0.00285</v>
      </c>
      <c r="R247" s="224">
        <f>Q247*H247</f>
        <v>4.2853797</v>
      </c>
      <c r="S247" s="224">
        <v>0</v>
      </c>
      <c r="T247" s="22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6" t="s">
        <v>136</v>
      </c>
      <c r="AT247" s="226" t="s">
        <v>131</v>
      </c>
      <c r="AU247" s="226" t="s">
        <v>89</v>
      </c>
      <c r="AY247" s="18" t="s">
        <v>129</v>
      </c>
      <c r="BE247" s="227">
        <f>IF(N247="základní",J247,0)</f>
        <v>0</v>
      </c>
      <c r="BF247" s="227">
        <f>IF(N247="snížená",J247,0)</f>
        <v>0</v>
      </c>
      <c r="BG247" s="227">
        <f>IF(N247="zákl. přenesená",J247,0)</f>
        <v>0</v>
      </c>
      <c r="BH247" s="227">
        <f>IF(N247="sníž. přenesená",J247,0)</f>
        <v>0</v>
      </c>
      <c r="BI247" s="227">
        <f>IF(N247="nulová",J247,0)</f>
        <v>0</v>
      </c>
      <c r="BJ247" s="18" t="s">
        <v>21</v>
      </c>
      <c r="BK247" s="227">
        <f>ROUND(I247*H247,2)</f>
        <v>0</v>
      </c>
      <c r="BL247" s="18" t="s">
        <v>136</v>
      </c>
      <c r="BM247" s="226" t="s">
        <v>266</v>
      </c>
    </row>
    <row r="248" spans="1:47" s="2" customFormat="1" ht="12">
      <c r="A248" s="39"/>
      <c r="B248" s="40"/>
      <c r="C248" s="41"/>
      <c r="D248" s="228" t="s">
        <v>138</v>
      </c>
      <c r="E248" s="41"/>
      <c r="F248" s="229" t="s">
        <v>267</v>
      </c>
      <c r="G248" s="41"/>
      <c r="H248" s="41"/>
      <c r="I248" s="230"/>
      <c r="J248" s="41"/>
      <c r="K248" s="41"/>
      <c r="L248" s="45"/>
      <c r="M248" s="231"/>
      <c r="N248" s="232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138</v>
      </c>
      <c r="AU248" s="18" t="s">
        <v>89</v>
      </c>
    </row>
    <row r="249" spans="1:51" s="13" customFormat="1" ht="12">
      <c r="A249" s="13"/>
      <c r="B249" s="233"/>
      <c r="C249" s="234"/>
      <c r="D249" s="228" t="s">
        <v>145</v>
      </c>
      <c r="E249" s="235" t="s">
        <v>1</v>
      </c>
      <c r="F249" s="236" t="s">
        <v>181</v>
      </c>
      <c r="G249" s="234"/>
      <c r="H249" s="235" t="s">
        <v>1</v>
      </c>
      <c r="I249" s="237"/>
      <c r="J249" s="234"/>
      <c r="K249" s="234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145</v>
      </c>
      <c r="AU249" s="242" t="s">
        <v>89</v>
      </c>
      <c r="AV249" s="13" t="s">
        <v>21</v>
      </c>
      <c r="AW249" s="13" t="s">
        <v>36</v>
      </c>
      <c r="AX249" s="13" t="s">
        <v>80</v>
      </c>
      <c r="AY249" s="242" t="s">
        <v>129</v>
      </c>
    </row>
    <row r="250" spans="1:51" s="13" customFormat="1" ht="12">
      <c r="A250" s="13"/>
      <c r="B250" s="233"/>
      <c r="C250" s="234"/>
      <c r="D250" s="228" t="s">
        <v>145</v>
      </c>
      <c r="E250" s="235" t="s">
        <v>1</v>
      </c>
      <c r="F250" s="236" t="s">
        <v>182</v>
      </c>
      <c r="G250" s="234"/>
      <c r="H250" s="235" t="s">
        <v>1</v>
      </c>
      <c r="I250" s="237"/>
      <c r="J250" s="234"/>
      <c r="K250" s="234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145</v>
      </c>
      <c r="AU250" s="242" t="s">
        <v>89</v>
      </c>
      <c r="AV250" s="13" t="s">
        <v>21</v>
      </c>
      <c r="AW250" s="13" t="s">
        <v>36</v>
      </c>
      <c r="AX250" s="13" t="s">
        <v>80</v>
      </c>
      <c r="AY250" s="242" t="s">
        <v>129</v>
      </c>
    </row>
    <row r="251" spans="1:51" s="14" customFormat="1" ht="12">
      <c r="A251" s="14"/>
      <c r="B251" s="243"/>
      <c r="C251" s="244"/>
      <c r="D251" s="228" t="s">
        <v>145</v>
      </c>
      <c r="E251" s="245" t="s">
        <v>1</v>
      </c>
      <c r="F251" s="246" t="s">
        <v>183</v>
      </c>
      <c r="G251" s="244"/>
      <c r="H251" s="247">
        <v>495.924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145</v>
      </c>
      <c r="AU251" s="253" t="s">
        <v>89</v>
      </c>
      <c r="AV251" s="14" t="s">
        <v>89</v>
      </c>
      <c r="AW251" s="14" t="s">
        <v>36</v>
      </c>
      <c r="AX251" s="14" t="s">
        <v>80</v>
      </c>
      <c r="AY251" s="253" t="s">
        <v>129</v>
      </c>
    </row>
    <row r="252" spans="1:51" s="14" customFormat="1" ht="12">
      <c r="A252" s="14"/>
      <c r="B252" s="243"/>
      <c r="C252" s="244"/>
      <c r="D252" s="228" t="s">
        <v>145</v>
      </c>
      <c r="E252" s="245" t="s">
        <v>1</v>
      </c>
      <c r="F252" s="246" t="s">
        <v>184</v>
      </c>
      <c r="G252" s="244"/>
      <c r="H252" s="247">
        <v>779.664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145</v>
      </c>
      <c r="AU252" s="253" t="s">
        <v>89</v>
      </c>
      <c r="AV252" s="14" t="s">
        <v>89</v>
      </c>
      <c r="AW252" s="14" t="s">
        <v>36</v>
      </c>
      <c r="AX252" s="14" t="s">
        <v>80</v>
      </c>
      <c r="AY252" s="253" t="s">
        <v>129</v>
      </c>
    </row>
    <row r="253" spans="1:51" s="13" customFormat="1" ht="12">
      <c r="A253" s="13"/>
      <c r="B253" s="233"/>
      <c r="C253" s="234"/>
      <c r="D253" s="228" t="s">
        <v>145</v>
      </c>
      <c r="E253" s="235" t="s">
        <v>1</v>
      </c>
      <c r="F253" s="236" t="s">
        <v>185</v>
      </c>
      <c r="G253" s="234"/>
      <c r="H253" s="235" t="s">
        <v>1</v>
      </c>
      <c r="I253" s="237"/>
      <c r="J253" s="234"/>
      <c r="K253" s="234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145</v>
      </c>
      <c r="AU253" s="242" t="s">
        <v>89</v>
      </c>
      <c r="AV253" s="13" t="s">
        <v>21</v>
      </c>
      <c r="AW253" s="13" t="s">
        <v>36</v>
      </c>
      <c r="AX253" s="13" t="s">
        <v>80</v>
      </c>
      <c r="AY253" s="242" t="s">
        <v>129</v>
      </c>
    </row>
    <row r="254" spans="1:51" s="14" customFormat="1" ht="12">
      <c r="A254" s="14"/>
      <c r="B254" s="243"/>
      <c r="C254" s="244"/>
      <c r="D254" s="228" t="s">
        <v>145</v>
      </c>
      <c r="E254" s="245" t="s">
        <v>1</v>
      </c>
      <c r="F254" s="246" t="s">
        <v>186</v>
      </c>
      <c r="G254" s="244"/>
      <c r="H254" s="247">
        <v>334.694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145</v>
      </c>
      <c r="AU254" s="253" t="s">
        <v>89</v>
      </c>
      <c r="AV254" s="14" t="s">
        <v>89</v>
      </c>
      <c r="AW254" s="14" t="s">
        <v>36</v>
      </c>
      <c r="AX254" s="14" t="s">
        <v>80</v>
      </c>
      <c r="AY254" s="253" t="s">
        <v>129</v>
      </c>
    </row>
    <row r="255" spans="1:51" s="13" customFormat="1" ht="12">
      <c r="A255" s="13"/>
      <c r="B255" s="233"/>
      <c r="C255" s="234"/>
      <c r="D255" s="228" t="s">
        <v>145</v>
      </c>
      <c r="E255" s="235" t="s">
        <v>1</v>
      </c>
      <c r="F255" s="236" t="s">
        <v>187</v>
      </c>
      <c r="G255" s="234"/>
      <c r="H255" s="235" t="s">
        <v>1</v>
      </c>
      <c r="I255" s="237"/>
      <c r="J255" s="234"/>
      <c r="K255" s="234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145</v>
      </c>
      <c r="AU255" s="242" t="s">
        <v>89</v>
      </c>
      <c r="AV255" s="13" t="s">
        <v>21</v>
      </c>
      <c r="AW255" s="13" t="s">
        <v>36</v>
      </c>
      <c r="AX255" s="13" t="s">
        <v>80</v>
      </c>
      <c r="AY255" s="242" t="s">
        <v>129</v>
      </c>
    </row>
    <row r="256" spans="1:51" s="14" customFormat="1" ht="12">
      <c r="A256" s="14"/>
      <c r="B256" s="243"/>
      <c r="C256" s="244"/>
      <c r="D256" s="228" t="s">
        <v>145</v>
      </c>
      <c r="E256" s="245" t="s">
        <v>1</v>
      </c>
      <c r="F256" s="246" t="s">
        <v>188</v>
      </c>
      <c r="G256" s="244"/>
      <c r="H256" s="247">
        <v>-106.64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145</v>
      </c>
      <c r="AU256" s="253" t="s">
        <v>89</v>
      </c>
      <c r="AV256" s="14" t="s">
        <v>89</v>
      </c>
      <c r="AW256" s="14" t="s">
        <v>36</v>
      </c>
      <c r="AX256" s="14" t="s">
        <v>80</v>
      </c>
      <c r="AY256" s="253" t="s">
        <v>129</v>
      </c>
    </row>
    <row r="257" spans="1:51" s="16" customFormat="1" ht="12">
      <c r="A257" s="16"/>
      <c r="B257" s="265"/>
      <c r="C257" s="266"/>
      <c r="D257" s="228" t="s">
        <v>145</v>
      </c>
      <c r="E257" s="267" t="s">
        <v>1</v>
      </c>
      <c r="F257" s="268" t="s">
        <v>176</v>
      </c>
      <c r="G257" s="266"/>
      <c r="H257" s="269">
        <v>1503.642</v>
      </c>
      <c r="I257" s="270"/>
      <c r="J257" s="266"/>
      <c r="K257" s="266"/>
      <c r="L257" s="271"/>
      <c r="M257" s="272"/>
      <c r="N257" s="273"/>
      <c r="O257" s="273"/>
      <c r="P257" s="273"/>
      <c r="Q257" s="273"/>
      <c r="R257" s="273"/>
      <c r="S257" s="273"/>
      <c r="T257" s="274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75" t="s">
        <v>145</v>
      </c>
      <c r="AU257" s="275" t="s">
        <v>89</v>
      </c>
      <c r="AV257" s="16" t="s">
        <v>136</v>
      </c>
      <c r="AW257" s="16" t="s">
        <v>36</v>
      </c>
      <c r="AX257" s="16" t="s">
        <v>21</v>
      </c>
      <c r="AY257" s="275" t="s">
        <v>129</v>
      </c>
    </row>
    <row r="258" spans="1:65" s="2" customFormat="1" ht="33" customHeight="1">
      <c r="A258" s="39"/>
      <c r="B258" s="40"/>
      <c r="C258" s="215" t="s">
        <v>7</v>
      </c>
      <c r="D258" s="215" t="s">
        <v>131</v>
      </c>
      <c r="E258" s="216" t="s">
        <v>268</v>
      </c>
      <c r="F258" s="217" t="s">
        <v>269</v>
      </c>
      <c r="G258" s="218" t="s">
        <v>158</v>
      </c>
      <c r="H258" s="219">
        <v>172.6</v>
      </c>
      <c r="I258" s="220"/>
      <c r="J258" s="221">
        <f>ROUND(I258*H258,2)</f>
        <v>0</v>
      </c>
      <c r="K258" s="217" t="s">
        <v>135</v>
      </c>
      <c r="L258" s="45"/>
      <c r="M258" s="222" t="s">
        <v>1</v>
      </c>
      <c r="N258" s="223" t="s">
        <v>45</v>
      </c>
      <c r="O258" s="92"/>
      <c r="P258" s="224">
        <f>O258*H258</f>
        <v>0</v>
      </c>
      <c r="Q258" s="224">
        <v>0.02065</v>
      </c>
      <c r="R258" s="224">
        <f>Q258*H258</f>
        <v>3.56419</v>
      </c>
      <c r="S258" s="224">
        <v>0</v>
      </c>
      <c r="T258" s="22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6" t="s">
        <v>136</v>
      </c>
      <c r="AT258" s="226" t="s">
        <v>131</v>
      </c>
      <c r="AU258" s="226" t="s">
        <v>89</v>
      </c>
      <c r="AY258" s="18" t="s">
        <v>129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8" t="s">
        <v>21</v>
      </c>
      <c r="BK258" s="227">
        <f>ROUND(I258*H258,2)</f>
        <v>0</v>
      </c>
      <c r="BL258" s="18" t="s">
        <v>136</v>
      </c>
      <c r="BM258" s="226" t="s">
        <v>270</v>
      </c>
    </row>
    <row r="259" spans="1:47" s="2" customFormat="1" ht="12">
      <c r="A259" s="39"/>
      <c r="B259" s="40"/>
      <c r="C259" s="41"/>
      <c r="D259" s="228" t="s">
        <v>138</v>
      </c>
      <c r="E259" s="41"/>
      <c r="F259" s="229" t="s">
        <v>271</v>
      </c>
      <c r="G259" s="41"/>
      <c r="H259" s="41"/>
      <c r="I259" s="230"/>
      <c r="J259" s="41"/>
      <c r="K259" s="41"/>
      <c r="L259" s="45"/>
      <c r="M259" s="231"/>
      <c r="N259" s="232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138</v>
      </c>
      <c r="AU259" s="18" t="s">
        <v>89</v>
      </c>
    </row>
    <row r="260" spans="1:51" s="14" customFormat="1" ht="12">
      <c r="A260" s="14"/>
      <c r="B260" s="243"/>
      <c r="C260" s="244"/>
      <c r="D260" s="228" t="s">
        <v>145</v>
      </c>
      <c r="E260" s="245" t="s">
        <v>1</v>
      </c>
      <c r="F260" s="246" t="s">
        <v>272</v>
      </c>
      <c r="G260" s="244"/>
      <c r="H260" s="247">
        <v>39.9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145</v>
      </c>
      <c r="AU260" s="253" t="s">
        <v>89</v>
      </c>
      <c r="AV260" s="14" t="s">
        <v>89</v>
      </c>
      <c r="AW260" s="14" t="s">
        <v>36</v>
      </c>
      <c r="AX260" s="14" t="s">
        <v>80</v>
      </c>
      <c r="AY260" s="253" t="s">
        <v>129</v>
      </c>
    </row>
    <row r="261" spans="1:51" s="14" customFormat="1" ht="12">
      <c r="A261" s="14"/>
      <c r="B261" s="243"/>
      <c r="C261" s="244"/>
      <c r="D261" s="228" t="s">
        <v>145</v>
      </c>
      <c r="E261" s="245" t="s">
        <v>1</v>
      </c>
      <c r="F261" s="246" t="s">
        <v>273</v>
      </c>
      <c r="G261" s="244"/>
      <c r="H261" s="247">
        <v>1.9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145</v>
      </c>
      <c r="AU261" s="253" t="s">
        <v>89</v>
      </c>
      <c r="AV261" s="14" t="s">
        <v>89</v>
      </c>
      <c r="AW261" s="14" t="s">
        <v>36</v>
      </c>
      <c r="AX261" s="14" t="s">
        <v>80</v>
      </c>
      <c r="AY261" s="253" t="s">
        <v>129</v>
      </c>
    </row>
    <row r="262" spans="1:51" s="14" customFormat="1" ht="12">
      <c r="A262" s="14"/>
      <c r="B262" s="243"/>
      <c r="C262" s="244"/>
      <c r="D262" s="228" t="s">
        <v>145</v>
      </c>
      <c r="E262" s="245" t="s">
        <v>1</v>
      </c>
      <c r="F262" s="246" t="s">
        <v>274</v>
      </c>
      <c r="G262" s="244"/>
      <c r="H262" s="247">
        <v>2.85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145</v>
      </c>
      <c r="AU262" s="253" t="s">
        <v>89</v>
      </c>
      <c r="AV262" s="14" t="s">
        <v>89</v>
      </c>
      <c r="AW262" s="14" t="s">
        <v>36</v>
      </c>
      <c r="AX262" s="14" t="s">
        <v>80</v>
      </c>
      <c r="AY262" s="253" t="s">
        <v>129</v>
      </c>
    </row>
    <row r="263" spans="1:51" s="14" customFormat="1" ht="12">
      <c r="A263" s="14"/>
      <c r="B263" s="243"/>
      <c r="C263" s="244"/>
      <c r="D263" s="228" t="s">
        <v>145</v>
      </c>
      <c r="E263" s="245" t="s">
        <v>1</v>
      </c>
      <c r="F263" s="246" t="s">
        <v>275</v>
      </c>
      <c r="G263" s="244"/>
      <c r="H263" s="247">
        <v>122.55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145</v>
      </c>
      <c r="AU263" s="253" t="s">
        <v>89</v>
      </c>
      <c r="AV263" s="14" t="s">
        <v>89</v>
      </c>
      <c r="AW263" s="14" t="s">
        <v>36</v>
      </c>
      <c r="AX263" s="14" t="s">
        <v>80</v>
      </c>
      <c r="AY263" s="253" t="s">
        <v>129</v>
      </c>
    </row>
    <row r="264" spans="1:51" s="14" customFormat="1" ht="12">
      <c r="A264" s="14"/>
      <c r="B264" s="243"/>
      <c r="C264" s="244"/>
      <c r="D264" s="228" t="s">
        <v>145</v>
      </c>
      <c r="E264" s="245" t="s">
        <v>1</v>
      </c>
      <c r="F264" s="246" t="s">
        <v>276</v>
      </c>
      <c r="G264" s="244"/>
      <c r="H264" s="247">
        <v>0.75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145</v>
      </c>
      <c r="AU264" s="253" t="s">
        <v>89</v>
      </c>
      <c r="AV264" s="14" t="s">
        <v>89</v>
      </c>
      <c r="AW264" s="14" t="s">
        <v>36</v>
      </c>
      <c r="AX264" s="14" t="s">
        <v>80</v>
      </c>
      <c r="AY264" s="253" t="s">
        <v>129</v>
      </c>
    </row>
    <row r="265" spans="1:51" s="14" customFormat="1" ht="12">
      <c r="A265" s="14"/>
      <c r="B265" s="243"/>
      <c r="C265" s="244"/>
      <c r="D265" s="228" t="s">
        <v>145</v>
      </c>
      <c r="E265" s="245" t="s">
        <v>1</v>
      </c>
      <c r="F265" s="246" t="s">
        <v>277</v>
      </c>
      <c r="G265" s="244"/>
      <c r="H265" s="247">
        <v>0.9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145</v>
      </c>
      <c r="AU265" s="253" t="s">
        <v>89</v>
      </c>
      <c r="AV265" s="14" t="s">
        <v>89</v>
      </c>
      <c r="AW265" s="14" t="s">
        <v>36</v>
      </c>
      <c r="AX265" s="14" t="s">
        <v>80</v>
      </c>
      <c r="AY265" s="253" t="s">
        <v>129</v>
      </c>
    </row>
    <row r="266" spans="1:51" s="14" customFormat="1" ht="12">
      <c r="A266" s="14"/>
      <c r="B266" s="243"/>
      <c r="C266" s="244"/>
      <c r="D266" s="228" t="s">
        <v>145</v>
      </c>
      <c r="E266" s="245" t="s">
        <v>1</v>
      </c>
      <c r="F266" s="246" t="s">
        <v>278</v>
      </c>
      <c r="G266" s="244"/>
      <c r="H266" s="247">
        <v>0.55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145</v>
      </c>
      <c r="AU266" s="253" t="s">
        <v>89</v>
      </c>
      <c r="AV266" s="14" t="s">
        <v>89</v>
      </c>
      <c r="AW266" s="14" t="s">
        <v>36</v>
      </c>
      <c r="AX266" s="14" t="s">
        <v>80</v>
      </c>
      <c r="AY266" s="253" t="s">
        <v>129</v>
      </c>
    </row>
    <row r="267" spans="1:51" s="14" customFormat="1" ht="12">
      <c r="A267" s="14"/>
      <c r="B267" s="243"/>
      <c r="C267" s="244"/>
      <c r="D267" s="228" t="s">
        <v>145</v>
      </c>
      <c r="E267" s="245" t="s">
        <v>1</v>
      </c>
      <c r="F267" s="246" t="s">
        <v>279</v>
      </c>
      <c r="G267" s="244"/>
      <c r="H267" s="247">
        <v>0.6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145</v>
      </c>
      <c r="AU267" s="253" t="s">
        <v>89</v>
      </c>
      <c r="AV267" s="14" t="s">
        <v>89</v>
      </c>
      <c r="AW267" s="14" t="s">
        <v>36</v>
      </c>
      <c r="AX267" s="14" t="s">
        <v>80</v>
      </c>
      <c r="AY267" s="253" t="s">
        <v>129</v>
      </c>
    </row>
    <row r="268" spans="1:51" s="14" customFormat="1" ht="12">
      <c r="A268" s="14"/>
      <c r="B268" s="243"/>
      <c r="C268" s="244"/>
      <c r="D268" s="228" t="s">
        <v>145</v>
      </c>
      <c r="E268" s="245" t="s">
        <v>1</v>
      </c>
      <c r="F268" s="246" t="s">
        <v>280</v>
      </c>
      <c r="G268" s="244"/>
      <c r="H268" s="247">
        <v>0.8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145</v>
      </c>
      <c r="AU268" s="253" t="s">
        <v>89</v>
      </c>
      <c r="AV268" s="14" t="s">
        <v>89</v>
      </c>
      <c r="AW268" s="14" t="s">
        <v>36</v>
      </c>
      <c r="AX268" s="14" t="s">
        <v>80</v>
      </c>
      <c r="AY268" s="253" t="s">
        <v>129</v>
      </c>
    </row>
    <row r="269" spans="1:51" s="14" customFormat="1" ht="12">
      <c r="A269" s="14"/>
      <c r="B269" s="243"/>
      <c r="C269" s="244"/>
      <c r="D269" s="228" t="s">
        <v>145</v>
      </c>
      <c r="E269" s="245" t="s">
        <v>1</v>
      </c>
      <c r="F269" s="246" t="s">
        <v>281</v>
      </c>
      <c r="G269" s="244"/>
      <c r="H269" s="247">
        <v>1.8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145</v>
      </c>
      <c r="AU269" s="253" t="s">
        <v>89</v>
      </c>
      <c r="AV269" s="14" t="s">
        <v>89</v>
      </c>
      <c r="AW269" s="14" t="s">
        <v>36</v>
      </c>
      <c r="AX269" s="14" t="s">
        <v>80</v>
      </c>
      <c r="AY269" s="253" t="s">
        <v>129</v>
      </c>
    </row>
    <row r="270" spans="1:51" s="16" customFormat="1" ht="12">
      <c r="A270" s="16"/>
      <c r="B270" s="265"/>
      <c r="C270" s="266"/>
      <c r="D270" s="228" t="s">
        <v>145</v>
      </c>
      <c r="E270" s="267" t="s">
        <v>1</v>
      </c>
      <c r="F270" s="268" t="s">
        <v>176</v>
      </c>
      <c r="G270" s="266"/>
      <c r="H270" s="269">
        <v>172.60000000000002</v>
      </c>
      <c r="I270" s="270"/>
      <c r="J270" s="266"/>
      <c r="K270" s="266"/>
      <c r="L270" s="271"/>
      <c r="M270" s="272"/>
      <c r="N270" s="273"/>
      <c r="O270" s="273"/>
      <c r="P270" s="273"/>
      <c r="Q270" s="273"/>
      <c r="R270" s="273"/>
      <c r="S270" s="273"/>
      <c r="T270" s="274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T270" s="275" t="s">
        <v>145</v>
      </c>
      <c r="AU270" s="275" t="s">
        <v>89</v>
      </c>
      <c r="AV270" s="16" t="s">
        <v>136</v>
      </c>
      <c r="AW270" s="16" t="s">
        <v>36</v>
      </c>
      <c r="AX270" s="16" t="s">
        <v>21</v>
      </c>
      <c r="AY270" s="275" t="s">
        <v>129</v>
      </c>
    </row>
    <row r="271" spans="1:65" s="2" customFormat="1" ht="16.5" customHeight="1">
      <c r="A271" s="39"/>
      <c r="B271" s="40"/>
      <c r="C271" s="215" t="s">
        <v>282</v>
      </c>
      <c r="D271" s="215" t="s">
        <v>131</v>
      </c>
      <c r="E271" s="216" t="s">
        <v>283</v>
      </c>
      <c r="F271" s="217" t="s">
        <v>284</v>
      </c>
      <c r="G271" s="218" t="s">
        <v>134</v>
      </c>
      <c r="H271" s="219">
        <v>254.4</v>
      </c>
      <c r="I271" s="220"/>
      <c r="J271" s="221">
        <f>ROUND(I271*H271,2)</f>
        <v>0</v>
      </c>
      <c r="K271" s="217" t="s">
        <v>135</v>
      </c>
      <c r="L271" s="45"/>
      <c r="M271" s="222" t="s">
        <v>1</v>
      </c>
      <c r="N271" s="223" t="s">
        <v>45</v>
      </c>
      <c r="O271" s="92"/>
      <c r="P271" s="224">
        <f>O271*H271</f>
        <v>0</v>
      </c>
      <c r="Q271" s="224">
        <v>0</v>
      </c>
      <c r="R271" s="224">
        <f>Q271*H271</f>
        <v>0</v>
      </c>
      <c r="S271" s="224">
        <v>6E-05</v>
      </c>
      <c r="T271" s="225">
        <f>S271*H271</f>
        <v>0.015264000000000002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6" t="s">
        <v>136</v>
      </c>
      <c r="AT271" s="226" t="s">
        <v>131</v>
      </c>
      <c r="AU271" s="226" t="s">
        <v>89</v>
      </c>
      <c r="AY271" s="18" t="s">
        <v>129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8" t="s">
        <v>21</v>
      </c>
      <c r="BK271" s="227">
        <f>ROUND(I271*H271,2)</f>
        <v>0</v>
      </c>
      <c r="BL271" s="18" t="s">
        <v>136</v>
      </c>
      <c r="BM271" s="226" t="s">
        <v>285</v>
      </c>
    </row>
    <row r="272" spans="1:47" s="2" customFormat="1" ht="12">
      <c r="A272" s="39"/>
      <c r="B272" s="40"/>
      <c r="C272" s="41"/>
      <c r="D272" s="228" t="s">
        <v>138</v>
      </c>
      <c r="E272" s="41"/>
      <c r="F272" s="229" t="s">
        <v>286</v>
      </c>
      <c r="G272" s="41"/>
      <c r="H272" s="41"/>
      <c r="I272" s="230"/>
      <c r="J272" s="41"/>
      <c r="K272" s="41"/>
      <c r="L272" s="45"/>
      <c r="M272" s="231"/>
      <c r="N272" s="232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138</v>
      </c>
      <c r="AU272" s="18" t="s">
        <v>89</v>
      </c>
    </row>
    <row r="273" spans="1:51" s="14" customFormat="1" ht="12">
      <c r="A273" s="14"/>
      <c r="B273" s="243"/>
      <c r="C273" s="244"/>
      <c r="D273" s="228" t="s">
        <v>145</v>
      </c>
      <c r="E273" s="245" t="s">
        <v>1</v>
      </c>
      <c r="F273" s="246" t="s">
        <v>287</v>
      </c>
      <c r="G273" s="244"/>
      <c r="H273" s="247">
        <v>254.4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145</v>
      </c>
      <c r="AU273" s="253" t="s">
        <v>89</v>
      </c>
      <c r="AV273" s="14" t="s">
        <v>89</v>
      </c>
      <c r="AW273" s="14" t="s">
        <v>36</v>
      </c>
      <c r="AX273" s="14" t="s">
        <v>21</v>
      </c>
      <c r="AY273" s="253" t="s">
        <v>129</v>
      </c>
    </row>
    <row r="274" spans="1:65" s="2" customFormat="1" ht="24.15" customHeight="1">
      <c r="A274" s="39"/>
      <c r="B274" s="40"/>
      <c r="C274" s="215" t="s">
        <v>288</v>
      </c>
      <c r="D274" s="215" t="s">
        <v>131</v>
      </c>
      <c r="E274" s="216" t="s">
        <v>289</v>
      </c>
      <c r="F274" s="217" t="s">
        <v>290</v>
      </c>
      <c r="G274" s="218" t="s">
        <v>134</v>
      </c>
      <c r="H274" s="219">
        <v>241.606</v>
      </c>
      <c r="I274" s="220"/>
      <c r="J274" s="221">
        <f>ROUND(I274*H274,2)</f>
        <v>0</v>
      </c>
      <c r="K274" s="217" t="s">
        <v>135</v>
      </c>
      <c r="L274" s="45"/>
      <c r="M274" s="222" t="s">
        <v>1</v>
      </c>
      <c r="N274" s="223" t="s">
        <v>45</v>
      </c>
      <c r="O274" s="92"/>
      <c r="P274" s="224">
        <f>O274*H274</f>
        <v>0</v>
      </c>
      <c r="Q274" s="224">
        <v>0</v>
      </c>
      <c r="R274" s="224">
        <f>Q274*H274</f>
        <v>0</v>
      </c>
      <c r="S274" s="224">
        <v>1E-05</v>
      </c>
      <c r="T274" s="225">
        <f>S274*H274</f>
        <v>0.0024160600000000003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6" t="s">
        <v>136</v>
      </c>
      <c r="AT274" s="226" t="s">
        <v>131</v>
      </c>
      <c r="AU274" s="226" t="s">
        <v>89</v>
      </c>
      <c r="AY274" s="18" t="s">
        <v>129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18" t="s">
        <v>21</v>
      </c>
      <c r="BK274" s="227">
        <f>ROUND(I274*H274,2)</f>
        <v>0</v>
      </c>
      <c r="BL274" s="18" t="s">
        <v>136</v>
      </c>
      <c r="BM274" s="226" t="s">
        <v>291</v>
      </c>
    </row>
    <row r="275" spans="1:47" s="2" customFormat="1" ht="12">
      <c r="A275" s="39"/>
      <c r="B275" s="40"/>
      <c r="C275" s="41"/>
      <c r="D275" s="228" t="s">
        <v>138</v>
      </c>
      <c r="E275" s="41"/>
      <c r="F275" s="229" t="s">
        <v>292</v>
      </c>
      <c r="G275" s="41"/>
      <c r="H275" s="41"/>
      <c r="I275" s="230"/>
      <c r="J275" s="41"/>
      <c r="K275" s="41"/>
      <c r="L275" s="45"/>
      <c r="M275" s="231"/>
      <c r="N275" s="232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138</v>
      </c>
      <c r="AU275" s="18" t="s">
        <v>89</v>
      </c>
    </row>
    <row r="276" spans="1:51" s="13" customFormat="1" ht="12">
      <c r="A276" s="13"/>
      <c r="B276" s="233"/>
      <c r="C276" s="234"/>
      <c r="D276" s="228" t="s">
        <v>145</v>
      </c>
      <c r="E276" s="235" t="s">
        <v>1</v>
      </c>
      <c r="F276" s="236" t="s">
        <v>160</v>
      </c>
      <c r="G276" s="234"/>
      <c r="H276" s="235" t="s">
        <v>1</v>
      </c>
      <c r="I276" s="237"/>
      <c r="J276" s="234"/>
      <c r="K276" s="234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145</v>
      </c>
      <c r="AU276" s="242" t="s">
        <v>89</v>
      </c>
      <c r="AV276" s="13" t="s">
        <v>21</v>
      </c>
      <c r="AW276" s="13" t="s">
        <v>36</v>
      </c>
      <c r="AX276" s="13" t="s">
        <v>80</v>
      </c>
      <c r="AY276" s="242" t="s">
        <v>129</v>
      </c>
    </row>
    <row r="277" spans="1:51" s="14" customFormat="1" ht="12">
      <c r="A277" s="14"/>
      <c r="B277" s="243"/>
      <c r="C277" s="244"/>
      <c r="D277" s="228" t="s">
        <v>145</v>
      </c>
      <c r="E277" s="245" t="s">
        <v>1</v>
      </c>
      <c r="F277" s="246" t="s">
        <v>293</v>
      </c>
      <c r="G277" s="244"/>
      <c r="H277" s="247">
        <v>34.02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145</v>
      </c>
      <c r="AU277" s="253" t="s">
        <v>89</v>
      </c>
      <c r="AV277" s="14" t="s">
        <v>89</v>
      </c>
      <c r="AW277" s="14" t="s">
        <v>36</v>
      </c>
      <c r="AX277" s="14" t="s">
        <v>80</v>
      </c>
      <c r="AY277" s="253" t="s">
        <v>129</v>
      </c>
    </row>
    <row r="278" spans="1:51" s="14" customFormat="1" ht="12">
      <c r="A278" s="14"/>
      <c r="B278" s="243"/>
      <c r="C278" s="244"/>
      <c r="D278" s="228" t="s">
        <v>145</v>
      </c>
      <c r="E278" s="245" t="s">
        <v>1</v>
      </c>
      <c r="F278" s="246" t="s">
        <v>294</v>
      </c>
      <c r="G278" s="244"/>
      <c r="H278" s="247">
        <v>4.32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145</v>
      </c>
      <c r="AU278" s="253" t="s">
        <v>89</v>
      </c>
      <c r="AV278" s="14" t="s">
        <v>89</v>
      </c>
      <c r="AW278" s="14" t="s">
        <v>36</v>
      </c>
      <c r="AX278" s="14" t="s">
        <v>80</v>
      </c>
      <c r="AY278" s="253" t="s">
        <v>129</v>
      </c>
    </row>
    <row r="279" spans="1:51" s="14" customFormat="1" ht="12">
      <c r="A279" s="14"/>
      <c r="B279" s="243"/>
      <c r="C279" s="244"/>
      <c r="D279" s="228" t="s">
        <v>145</v>
      </c>
      <c r="E279" s="245" t="s">
        <v>1</v>
      </c>
      <c r="F279" s="246" t="s">
        <v>295</v>
      </c>
      <c r="G279" s="244"/>
      <c r="H279" s="247">
        <v>2.16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145</v>
      </c>
      <c r="AU279" s="253" t="s">
        <v>89</v>
      </c>
      <c r="AV279" s="14" t="s">
        <v>89</v>
      </c>
      <c r="AW279" s="14" t="s">
        <v>36</v>
      </c>
      <c r="AX279" s="14" t="s">
        <v>80</v>
      </c>
      <c r="AY279" s="253" t="s">
        <v>129</v>
      </c>
    </row>
    <row r="280" spans="1:51" s="14" customFormat="1" ht="12">
      <c r="A280" s="14"/>
      <c r="B280" s="243"/>
      <c r="C280" s="244"/>
      <c r="D280" s="228" t="s">
        <v>145</v>
      </c>
      <c r="E280" s="245" t="s">
        <v>1</v>
      </c>
      <c r="F280" s="246" t="s">
        <v>296</v>
      </c>
      <c r="G280" s="244"/>
      <c r="H280" s="247">
        <v>174.15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145</v>
      </c>
      <c r="AU280" s="253" t="s">
        <v>89</v>
      </c>
      <c r="AV280" s="14" t="s">
        <v>89</v>
      </c>
      <c r="AW280" s="14" t="s">
        <v>36</v>
      </c>
      <c r="AX280" s="14" t="s">
        <v>80</v>
      </c>
      <c r="AY280" s="253" t="s">
        <v>129</v>
      </c>
    </row>
    <row r="281" spans="1:51" s="14" customFormat="1" ht="12">
      <c r="A281" s="14"/>
      <c r="B281" s="243"/>
      <c r="C281" s="244"/>
      <c r="D281" s="228" t="s">
        <v>145</v>
      </c>
      <c r="E281" s="245" t="s">
        <v>1</v>
      </c>
      <c r="F281" s="246" t="s">
        <v>297</v>
      </c>
      <c r="G281" s="244"/>
      <c r="H281" s="247">
        <v>0.41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3" t="s">
        <v>145</v>
      </c>
      <c r="AU281" s="253" t="s">
        <v>89</v>
      </c>
      <c r="AV281" s="14" t="s">
        <v>89</v>
      </c>
      <c r="AW281" s="14" t="s">
        <v>36</v>
      </c>
      <c r="AX281" s="14" t="s">
        <v>80</v>
      </c>
      <c r="AY281" s="253" t="s">
        <v>129</v>
      </c>
    </row>
    <row r="282" spans="1:51" s="14" customFormat="1" ht="12">
      <c r="A282" s="14"/>
      <c r="B282" s="243"/>
      <c r="C282" s="244"/>
      <c r="D282" s="228" t="s">
        <v>145</v>
      </c>
      <c r="E282" s="245" t="s">
        <v>1</v>
      </c>
      <c r="F282" s="246" t="s">
        <v>298</v>
      </c>
      <c r="G282" s="244"/>
      <c r="H282" s="247">
        <v>0.468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145</v>
      </c>
      <c r="AU282" s="253" t="s">
        <v>89</v>
      </c>
      <c r="AV282" s="14" t="s">
        <v>89</v>
      </c>
      <c r="AW282" s="14" t="s">
        <v>36</v>
      </c>
      <c r="AX282" s="14" t="s">
        <v>80</v>
      </c>
      <c r="AY282" s="253" t="s">
        <v>129</v>
      </c>
    </row>
    <row r="283" spans="1:51" s="14" customFormat="1" ht="12">
      <c r="A283" s="14"/>
      <c r="B283" s="243"/>
      <c r="C283" s="244"/>
      <c r="D283" s="228" t="s">
        <v>145</v>
      </c>
      <c r="E283" s="245" t="s">
        <v>1</v>
      </c>
      <c r="F283" s="246" t="s">
        <v>299</v>
      </c>
      <c r="G283" s="244"/>
      <c r="H283" s="247">
        <v>0.272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3" t="s">
        <v>145</v>
      </c>
      <c r="AU283" s="253" t="s">
        <v>89</v>
      </c>
      <c r="AV283" s="14" t="s">
        <v>89</v>
      </c>
      <c r="AW283" s="14" t="s">
        <v>36</v>
      </c>
      <c r="AX283" s="14" t="s">
        <v>80</v>
      </c>
      <c r="AY283" s="253" t="s">
        <v>129</v>
      </c>
    </row>
    <row r="284" spans="1:51" s="14" customFormat="1" ht="12">
      <c r="A284" s="14"/>
      <c r="B284" s="243"/>
      <c r="C284" s="244"/>
      <c r="D284" s="228" t="s">
        <v>145</v>
      </c>
      <c r="E284" s="245" t="s">
        <v>1</v>
      </c>
      <c r="F284" s="246" t="s">
        <v>300</v>
      </c>
      <c r="G284" s="244"/>
      <c r="H284" s="247">
        <v>0.303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145</v>
      </c>
      <c r="AU284" s="253" t="s">
        <v>89</v>
      </c>
      <c r="AV284" s="14" t="s">
        <v>89</v>
      </c>
      <c r="AW284" s="14" t="s">
        <v>36</v>
      </c>
      <c r="AX284" s="14" t="s">
        <v>80</v>
      </c>
      <c r="AY284" s="253" t="s">
        <v>129</v>
      </c>
    </row>
    <row r="285" spans="1:51" s="14" customFormat="1" ht="12">
      <c r="A285" s="14"/>
      <c r="B285" s="243"/>
      <c r="C285" s="244"/>
      <c r="D285" s="228" t="s">
        <v>145</v>
      </c>
      <c r="E285" s="245" t="s">
        <v>1</v>
      </c>
      <c r="F285" s="246" t="s">
        <v>301</v>
      </c>
      <c r="G285" s="244"/>
      <c r="H285" s="247">
        <v>0.713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145</v>
      </c>
      <c r="AU285" s="253" t="s">
        <v>89</v>
      </c>
      <c r="AV285" s="14" t="s">
        <v>89</v>
      </c>
      <c r="AW285" s="14" t="s">
        <v>36</v>
      </c>
      <c r="AX285" s="14" t="s">
        <v>80</v>
      </c>
      <c r="AY285" s="253" t="s">
        <v>129</v>
      </c>
    </row>
    <row r="286" spans="1:51" s="14" customFormat="1" ht="12">
      <c r="A286" s="14"/>
      <c r="B286" s="243"/>
      <c r="C286" s="244"/>
      <c r="D286" s="228" t="s">
        <v>145</v>
      </c>
      <c r="E286" s="245" t="s">
        <v>1</v>
      </c>
      <c r="F286" s="246" t="s">
        <v>302</v>
      </c>
      <c r="G286" s="244"/>
      <c r="H286" s="247">
        <v>2.55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145</v>
      </c>
      <c r="AU286" s="253" t="s">
        <v>89</v>
      </c>
      <c r="AV286" s="14" t="s">
        <v>89</v>
      </c>
      <c r="AW286" s="14" t="s">
        <v>36</v>
      </c>
      <c r="AX286" s="14" t="s">
        <v>80</v>
      </c>
      <c r="AY286" s="253" t="s">
        <v>129</v>
      </c>
    </row>
    <row r="287" spans="1:51" s="15" customFormat="1" ht="12">
      <c r="A287" s="15"/>
      <c r="B287" s="254"/>
      <c r="C287" s="255"/>
      <c r="D287" s="228" t="s">
        <v>145</v>
      </c>
      <c r="E287" s="256" t="s">
        <v>1</v>
      </c>
      <c r="F287" s="257" t="s">
        <v>171</v>
      </c>
      <c r="G287" s="255"/>
      <c r="H287" s="258">
        <v>219.36599999999999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4" t="s">
        <v>145</v>
      </c>
      <c r="AU287" s="264" t="s">
        <v>89</v>
      </c>
      <c r="AV287" s="15" t="s">
        <v>148</v>
      </c>
      <c r="AW287" s="15" t="s">
        <v>36</v>
      </c>
      <c r="AX287" s="15" t="s">
        <v>80</v>
      </c>
      <c r="AY287" s="264" t="s">
        <v>129</v>
      </c>
    </row>
    <row r="288" spans="1:51" s="13" customFormat="1" ht="12">
      <c r="A288" s="13"/>
      <c r="B288" s="233"/>
      <c r="C288" s="234"/>
      <c r="D288" s="228" t="s">
        <v>145</v>
      </c>
      <c r="E288" s="235" t="s">
        <v>1</v>
      </c>
      <c r="F288" s="236" t="s">
        <v>172</v>
      </c>
      <c r="G288" s="234"/>
      <c r="H288" s="235" t="s">
        <v>1</v>
      </c>
      <c r="I288" s="237"/>
      <c r="J288" s="234"/>
      <c r="K288" s="234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145</v>
      </c>
      <c r="AU288" s="242" t="s">
        <v>89</v>
      </c>
      <c r="AV288" s="13" t="s">
        <v>21</v>
      </c>
      <c r="AW288" s="13" t="s">
        <v>36</v>
      </c>
      <c r="AX288" s="13" t="s">
        <v>80</v>
      </c>
      <c r="AY288" s="242" t="s">
        <v>129</v>
      </c>
    </row>
    <row r="289" spans="1:51" s="14" customFormat="1" ht="12">
      <c r="A289" s="14"/>
      <c r="B289" s="243"/>
      <c r="C289" s="244"/>
      <c r="D289" s="228" t="s">
        <v>145</v>
      </c>
      <c r="E289" s="245" t="s">
        <v>1</v>
      </c>
      <c r="F289" s="246" t="s">
        <v>303</v>
      </c>
      <c r="G289" s="244"/>
      <c r="H289" s="247">
        <v>10.64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145</v>
      </c>
      <c r="AU289" s="253" t="s">
        <v>89</v>
      </c>
      <c r="AV289" s="14" t="s">
        <v>89</v>
      </c>
      <c r="AW289" s="14" t="s">
        <v>36</v>
      </c>
      <c r="AX289" s="14" t="s">
        <v>80</v>
      </c>
      <c r="AY289" s="253" t="s">
        <v>129</v>
      </c>
    </row>
    <row r="290" spans="1:51" s="14" customFormat="1" ht="12">
      <c r="A290" s="14"/>
      <c r="B290" s="243"/>
      <c r="C290" s="244"/>
      <c r="D290" s="228" t="s">
        <v>145</v>
      </c>
      <c r="E290" s="245" t="s">
        <v>1</v>
      </c>
      <c r="F290" s="246" t="s">
        <v>304</v>
      </c>
      <c r="G290" s="244"/>
      <c r="H290" s="247">
        <v>7.6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145</v>
      </c>
      <c r="AU290" s="253" t="s">
        <v>89</v>
      </c>
      <c r="AV290" s="14" t="s">
        <v>89</v>
      </c>
      <c r="AW290" s="14" t="s">
        <v>36</v>
      </c>
      <c r="AX290" s="14" t="s">
        <v>80</v>
      </c>
      <c r="AY290" s="253" t="s">
        <v>129</v>
      </c>
    </row>
    <row r="291" spans="1:51" s="14" customFormat="1" ht="12">
      <c r="A291" s="14"/>
      <c r="B291" s="243"/>
      <c r="C291" s="244"/>
      <c r="D291" s="228" t="s">
        <v>145</v>
      </c>
      <c r="E291" s="245" t="s">
        <v>1</v>
      </c>
      <c r="F291" s="246" t="s">
        <v>305</v>
      </c>
      <c r="G291" s="244"/>
      <c r="H291" s="247">
        <v>4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145</v>
      </c>
      <c r="AU291" s="253" t="s">
        <v>89</v>
      </c>
      <c r="AV291" s="14" t="s">
        <v>89</v>
      </c>
      <c r="AW291" s="14" t="s">
        <v>36</v>
      </c>
      <c r="AX291" s="14" t="s">
        <v>80</v>
      </c>
      <c r="AY291" s="253" t="s">
        <v>129</v>
      </c>
    </row>
    <row r="292" spans="1:51" s="16" customFormat="1" ht="12">
      <c r="A292" s="16"/>
      <c r="B292" s="265"/>
      <c r="C292" s="266"/>
      <c r="D292" s="228" t="s">
        <v>145</v>
      </c>
      <c r="E292" s="267" t="s">
        <v>1</v>
      </c>
      <c r="F292" s="268" t="s">
        <v>176</v>
      </c>
      <c r="G292" s="266"/>
      <c r="H292" s="269">
        <v>241.60599999999997</v>
      </c>
      <c r="I292" s="270"/>
      <c r="J292" s="266"/>
      <c r="K292" s="266"/>
      <c r="L292" s="271"/>
      <c r="M292" s="272"/>
      <c r="N292" s="273"/>
      <c r="O292" s="273"/>
      <c r="P292" s="273"/>
      <c r="Q292" s="273"/>
      <c r="R292" s="273"/>
      <c r="S292" s="273"/>
      <c r="T292" s="274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T292" s="275" t="s">
        <v>145</v>
      </c>
      <c r="AU292" s="275" t="s">
        <v>89</v>
      </c>
      <c r="AV292" s="16" t="s">
        <v>136</v>
      </c>
      <c r="AW292" s="16" t="s">
        <v>36</v>
      </c>
      <c r="AX292" s="16" t="s">
        <v>21</v>
      </c>
      <c r="AY292" s="275" t="s">
        <v>129</v>
      </c>
    </row>
    <row r="293" spans="1:65" s="2" customFormat="1" ht="16.5" customHeight="1">
      <c r="A293" s="39"/>
      <c r="B293" s="40"/>
      <c r="C293" s="215" t="s">
        <v>306</v>
      </c>
      <c r="D293" s="215" t="s">
        <v>131</v>
      </c>
      <c r="E293" s="216" t="s">
        <v>307</v>
      </c>
      <c r="F293" s="217" t="s">
        <v>308</v>
      </c>
      <c r="G293" s="218" t="s">
        <v>134</v>
      </c>
      <c r="H293" s="219">
        <v>1610.282</v>
      </c>
      <c r="I293" s="220"/>
      <c r="J293" s="221">
        <f>ROUND(I293*H293,2)</f>
        <v>0</v>
      </c>
      <c r="K293" s="217" t="s">
        <v>135</v>
      </c>
      <c r="L293" s="45"/>
      <c r="M293" s="222" t="s">
        <v>1</v>
      </c>
      <c r="N293" s="223" t="s">
        <v>45</v>
      </c>
      <c r="O293" s="92"/>
      <c r="P293" s="224">
        <f>O293*H293</f>
        <v>0</v>
      </c>
      <c r="Q293" s="224">
        <v>0</v>
      </c>
      <c r="R293" s="224">
        <f>Q293*H293</f>
        <v>0</v>
      </c>
      <c r="S293" s="224">
        <v>0</v>
      </c>
      <c r="T293" s="22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6" t="s">
        <v>136</v>
      </c>
      <c r="AT293" s="226" t="s">
        <v>131</v>
      </c>
      <c r="AU293" s="226" t="s">
        <v>89</v>
      </c>
      <c r="AY293" s="18" t="s">
        <v>129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18" t="s">
        <v>21</v>
      </c>
      <c r="BK293" s="227">
        <f>ROUND(I293*H293,2)</f>
        <v>0</v>
      </c>
      <c r="BL293" s="18" t="s">
        <v>136</v>
      </c>
      <c r="BM293" s="226" t="s">
        <v>309</v>
      </c>
    </row>
    <row r="294" spans="1:47" s="2" customFormat="1" ht="12">
      <c r="A294" s="39"/>
      <c r="B294" s="40"/>
      <c r="C294" s="41"/>
      <c r="D294" s="228" t="s">
        <v>138</v>
      </c>
      <c r="E294" s="41"/>
      <c r="F294" s="229" t="s">
        <v>310</v>
      </c>
      <c r="G294" s="41"/>
      <c r="H294" s="41"/>
      <c r="I294" s="230"/>
      <c r="J294" s="41"/>
      <c r="K294" s="41"/>
      <c r="L294" s="45"/>
      <c r="M294" s="231"/>
      <c r="N294" s="232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138</v>
      </c>
      <c r="AU294" s="18" t="s">
        <v>89</v>
      </c>
    </row>
    <row r="295" spans="1:51" s="14" customFormat="1" ht="12">
      <c r="A295" s="14"/>
      <c r="B295" s="243"/>
      <c r="C295" s="244"/>
      <c r="D295" s="228" t="s">
        <v>145</v>
      </c>
      <c r="E295" s="245" t="s">
        <v>1</v>
      </c>
      <c r="F295" s="246" t="s">
        <v>183</v>
      </c>
      <c r="G295" s="244"/>
      <c r="H295" s="247">
        <v>495.924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145</v>
      </c>
      <c r="AU295" s="253" t="s">
        <v>89</v>
      </c>
      <c r="AV295" s="14" t="s">
        <v>89</v>
      </c>
      <c r="AW295" s="14" t="s">
        <v>36</v>
      </c>
      <c r="AX295" s="14" t="s">
        <v>80</v>
      </c>
      <c r="AY295" s="253" t="s">
        <v>129</v>
      </c>
    </row>
    <row r="296" spans="1:51" s="14" customFormat="1" ht="12">
      <c r="A296" s="14"/>
      <c r="B296" s="243"/>
      <c r="C296" s="244"/>
      <c r="D296" s="228" t="s">
        <v>145</v>
      </c>
      <c r="E296" s="245" t="s">
        <v>1</v>
      </c>
      <c r="F296" s="246" t="s">
        <v>184</v>
      </c>
      <c r="G296" s="244"/>
      <c r="H296" s="247">
        <v>779.664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3" t="s">
        <v>145</v>
      </c>
      <c r="AU296" s="253" t="s">
        <v>89</v>
      </c>
      <c r="AV296" s="14" t="s">
        <v>89</v>
      </c>
      <c r="AW296" s="14" t="s">
        <v>36</v>
      </c>
      <c r="AX296" s="14" t="s">
        <v>80</v>
      </c>
      <c r="AY296" s="253" t="s">
        <v>129</v>
      </c>
    </row>
    <row r="297" spans="1:51" s="14" customFormat="1" ht="12">
      <c r="A297" s="14"/>
      <c r="B297" s="243"/>
      <c r="C297" s="244"/>
      <c r="D297" s="228" t="s">
        <v>145</v>
      </c>
      <c r="E297" s="245" t="s">
        <v>1</v>
      </c>
      <c r="F297" s="246" t="s">
        <v>186</v>
      </c>
      <c r="G297" s="244"/>
      <c r="H297" s="247">
        <v>334.694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3" t="s">
        <v>145</v>
      </c>
      <c r="AU297" s="253" t="s">
        <v>89</v>
      </c>
      <c r="AV297" s="14" t="s">
        <v>89</v>
      </c>
      <c r="AW297" s="14" t="s">
        <v>36</v>
      </c>
      <c r="AX297" s="14" t="s">
        <v>80</v>
      </c>
      <c r="AY297" s="253" t="s">
        <v>129</v>
      </c>
    </row>
    <row r="298" spans="1:51" s="16" customFormat="1" ht="12">
      <c r="A298" s="16"/>
      <c r="B298" s="265"/>
      <c r="C298" s="266"/>
      <c r="D298" s="228" t="s">
        <v>145</v>
      </c>
      <c r="E298" s="267" t="s">
        <v>1</v>
      </c>
      <c r="F298" s="268" t="s">
        <v>176</v>
      </c>
      <c r="G298" s="266"/>
      <c r="H298" s="269">
        <v>1610.282</v>
      </c>
      <c r="I298" s="270"/>
      <c r="J298" s="266"/>
      <c r="K298" s="266"/>
      <c r="L298" s="271"/>
      <c r="M298" s="272"/>
      <c r="N298" s="273"/>
      <c r="O298" s="273"/>
      <c r="P298" s="273"/>
      <c r="Q298" s="273"/>
      <c r="R298" s="273"/>
      <c r="S298" s="273"/>
      <c r="T298" s="274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T298" s="275" t="s">
        <v>145</v>
      </c>
      <c r="AU298" s="275" t="s">
        <v>89</v>
      </c>
      <c r="AV298" s="16" t="s">
        <v>136</v>
      </c>
      <c r="AW298" s="16" t="s">
        <v>36</v>
      </c>
      <c r="AX298" s="16" t="s">
        <v>21</v>
      </c>
      <c r="AY298" s="275" t="s">
        <v>129</v>
      </c>
    </row>
    <row r="299" spans="1:65" s="2" customFormat="1" ht="21.75" customHeight="1">
      <c r="A299" s="39"/>
      <c r="B299" s="40"/>
      <c r="C299" s="215" t="s">
        <v>311</v>
      </c>
      <c r="D299" s="215" t="s">
        <v>131</v>
      </c>
      <c r="E299" s="216" t="s">
        <v>312</v>
      </c>
      <c r="F299" s="217" t="s">
        <v>313</v>
      </c>
      <c r="G299" s="218" t="s">
        <v>134</v>
      </c>
      <c r="H299" s="219">
        <v>18.945</v>
      </c>
      <c r="I299" s="220"/>
      <c r="J299" s="221">
        <f>ROUND(I299*H299,2)</f>
        <v>0</v>
      </c>
      <c r="K299" s="217" t="s">
        <v>135</v>
      </c>
      <c r="L299" s="45"/>
      <c r="M299" s="222" t="s">
        <v>1</v>
      </c>
      <c r="N299" s="223" t="s">
        <v>45</v>
      </c>
      <c r="O299" s="92"/>
      <c r="P299" s="224">
        <f>O299*H299</f>
        <v>0</v>
      </c>
      <c r="Q299" s="224">
        <v>0.1837</v>
      </c>
      <c r="R299" s="224">
        <f>Q299*H299</f>
        <v>3.4801965</v>
      </c>
      <c r="S299" s="224">
        <v>0</v>
      </c>
      <c r="T299" s="22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6" t="s">
        <v>136</v>
      </c>
      <c r="AT299" s="226" t="s">
        <v>131</v>
      </c>
      <c r="AU299" s="226" t="s">
        <v>89</v>
      </c>
      <c r="AY299" s="18" t="s">
        <v>129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8" t="s">
        <v>21</v>
      </c>
      <c r="BK299" s="227">
        <f>ROUND(I299*H299,2)</f>
        <v>0</v>
      </c>
      <c r="BL299" s="18" t="s">
        <v>136</v>
      </c>
      <c r="BM299" s="226" t="s">
        <v>314</v>
      </c>
    </row>
    <row r="300" spans="1:47" s="2" customFormat="1" ht="12">
      <c r="A300" s="39"/>
      <c r="B300" s="40"/>
      <c r="C300" s="41"/>
      <c r="D300" s="228" t="s">
        <v>138</v>
      </c>
      <c r="E300" s="41"/>
      <c r="F300" s="229" t="s">
        <v>315</v>
      </c>
      <c r="G300" s="41"/>
      <c r="H300" s="41"/>
      <c r="I300" s="230"/>
      <c r="J300" s="41"/>
      <c r="K300" s="41"/>
      <c r="L300" s="45"/>
      <c r="M300" s="231"/>
      <c r="N300" s="232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138</v>
      </c>
      <c r="AU300" s="18" t="s">
        <v>89</v>
      </c>
    </row>
    <row r="301" spans="1:51" s="14" customFormat="1" ht="12">
      <c r="A301" s="14"/>
      <c r="B301" s="243"/>
      <c r="C301" s="244"/>
      <c r="D301" s="228" t="s">
        <v>145</v>
      </c>
      <c r="E301" s="245" t="s">
        <v>1</v>
      </c>
      <c r="F301" s="246" t="s">
        <v>316</v>
      </c>
      <c r="G301" s="244"/>
      <c r="H301" s="247">
        <v>18.945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145</v>
      </c>
      <c r="AU301" s="253" t="s">
        <v>89</v>
      </c>
      <c r="AV301" s="14" t="s">
        <v>89</v>
      </c>
      <c r="AW301" s="14" t="s">
        <v>36</v>
      </c>
      <c r="AX301" s="14" t="s">
        <v>21</v>
      </c>
      <c r="AY301" s="253" t="s">
        <v>129</v>
      </c>
    </row>
    <row r="302" spans="1:65" s="2" customFormat="1" ht="24.15" customHeight="1">
      <c r="A302" s="39"/>
      <c r="B302" s="40"/>
      <c r="C302" s="215" t="s">
        <v>317</v>
      </c>
      <c r="D302" s="215" t="s">
        <v>131</v>
      </c>
      <c r="E302" s="216" t="s">
        <v>318</v>
      </c>
      <c r="F302" s="217" t="s">
        <v>319</v>
      </c>
      <c r="G302" s="218" t="s">
        <v>158</v>
      </c>
      <c r="H302" s="219">
        <v>38.89</v>
      </c>
      <c r="I302" s="220"/>
      <c r="J302" s="221">
        <f>ROUND(I302*H302,2)</f>
        <v>0</v>
      </c>
      <c r="K302" s="217" t="s">
        <v>135</v>
      </c>
      <c r="L302" s="45"/>
      <c r="M302" s="222" t="s">
        <v>1</v>
      </c>
      <c r="N302" s="223" t="s">
        <v>45</v>
      </c>
      <c r="O302" s="92"/>
      <c r="P302" s="224">
        <f>O302*H302</f>
        <v>0</v>
      </c>
      <c r="Q302" s="224">
        <v>0.12895</v>
      </c>
      <c r="R302" s="224">
        <f>Q302*H302</f>
        <v>5.014865500000001</v>
      </c>
      <c r="S302" s="224">
        <v>0</v>
      </c>
      <c r="T302" s="22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6" t="s">
        <v>136</v>
      </c>
      <c r="AT302" s="226" t="s">
        <v>131</v>
      </c>
      <c r="AU302" s="226" t="s">
        <v>89</v>
      </c>
      <c r="AY302" s="18" t="s">
        <v>129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18" t="s">
        <v>21</v>
      </c>
      <c r="BK302" s="227">
        <f>ROUND(I302*H302,2)</f>
        <v>0</v>
      </c>
      <c r="BL302" s="18" t="s">
        <v>136</v>
      </c>
      <c r="BM302" s="226" t="s">
        <v>320</v>
      </c>
    </row>
    <row r="303" spans="1:47" s="2" customFormat="1" ht="12">
      <c r="A303" s="39"/>
      <c r="B303" s="40"/>
      <c r="C303" s="41"/>
      <c r="D303" s="228" t="s">
        <v>138</v>
      </c>
      <c r="E303" s="41"/>
      <c r="F303" s="229" t="s">
        <v>321</v>
      </c>
      <c r="G303" s="41"/>
      <c r="H303" s="41"/>
      <c r="I303" s="230"/>
      <c r="J303" s="41"/>
      <c r="K303" s="41"/>
      <c r="L303" s="45"/>
      <c r="M303" s="231"/>
      <c r="N303" s="232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138</v>
      </c>
      <c r="AU303" s="18" t="s">
        <v>89</v>
      </c>
    </row>
    <row r="304" spans="1:51" s="14" customFormat="1" ht="12">
      <c r="A304" s="14"/>
      <c r="B304" s="243"/>
      <c r="C304" s="244"/>
      <c r="D304" s="228" t="s">
        <v>145</v>
      </c>
      <c r="E304" s="245" t="s">
        <v>1</v>
      </c>
      <c r="F304" s="246" t="s">
        <v>322</v>
      </c>
      <c r="G304" s="244"/>
      <c r="H304" s="247">
        <v>38.89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3" t="s">
        <v>145</v>
      </c>
      <c r="AU304" s="253" t="s">
        <v>89</v>
      </c>
      <c r="AV304" s="14" t="s">
        <v>89</v>
      </c>
      <c r="AW304" s="14" t="s">
        <v>36</v>
      </c>
      <c r="AX304" s="14" t="s">
        <v>21</v>
      </c>
      <c r="AY304" s="253" t="s">
        <v>129</v>
      </c>
    </row>
    <row r="305" spans="1:65" s="2" customFormat="1" ht="16.5" customHeight="1">
      <c r="A305" s="39"/>
      <c r="B305" s="40"/>
      <c r="C305" s="215" t="s">
        <v>323</v>
      </c>
      <c r="D305" s="215" t="s">
        <v>131</v>
      </c>
      <c r="E305" s="216" t="s">
        <v>324</v>
      </c>
      <c r="F305" s="217" t="s">
        <v>325</v>
      </c>
      <c r="G305" s="218" t="s">
        <v>134</v>
      </c>
      <c r="H305" s="219">
        <v>45</v>
      </c>
      <c r="I305" s="220"/>
      <c r="J305" s="221">
        <f>ROUND(I305*H305,2)</f>
        <v>0</v>
      </c>
      <c r="K305" s="217" t="s">
        <v>1</v>
      </c>
      <c r="L305" s="45"/>
      <c r="M305" s="222" t="s">
        <v>1</v>
      </c>
      <c r="N305" s="223" t="s">
        <v>45</v>
      </c>
      <c r="O305" s="92"/>
      <c r="P305" s="224">
        <f>O305*H305</f>
        <v>0</v>
      </c>
      <c r="Q305" s="224">
        <v>0</v>
      </c>
      <c r="R305" s="224">
        <f>Q305*H305</f>
        <v>0</v>
      </c>
      <c r="S305" s="224">
        <v>0</v>
      </c>
      <c r="T305" s="22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6" t="s">
        <v>136</v>
      </c>
      <c r="AT305" s="226" t="s">
        <v>131</v>
      </c>
      <c r="AU305" s="226" t="s">
        <v>89</v>
      </c>
      <c r="AY305" s="18" t="s">
        <v>129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18" t="s">
        <v>21</v>
      </c>
      <c r="BK305" s="227">
        <f>ROUND(I305*H305,2)</f>
        <v>0</v>
      </c>
      <c r="BL305" s="18" t="s">
        <v>136</v>
      </c>
      <c r="BM305" s="226" t="s">
        <v>326</v>
      </c>
    </row>
    <row r="306" spans="1:47" s="2" customFormat="1" ht="12">
      <c r="A306" s="39"/>
      <c r="B306" s="40"/>
      <c r="C306" s="41"/>
      <c r="D306" s="228" t="s">
        <v>138</v>
      </c>
      <c r="E306" s="41"/>
      <c r="F306" s="229" t="s">
        <v>325</v>
      </c>
      <c r="G306" s="41"/>
      <c r="H306" s="41"/>
      <c r="I306" s="230"/>
      <c r="J306" s="41"/>
      <c r="K306" s="41"/>
      <c r="L306" s="45"/>
      <c r="M306" s="231"/>
      <c r="N306" s="232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138</v>
      </c>
      <c r="AU306" s="18" t="s">
        <v>89</v>
      </c>
    </row>
    <row r="307" spans="1:63" s="12" customFormat="1" ht="22.8" customHeight="1">
      <c r="A307" s="12"/>
      <c r="B307" s="199"/>
      <c r="C307" s="200"/>
      <c r="D307" s="201" t="s">
        <v>79</v>
      </c>
      <c r="E307" s="213" t="s">
        <v>205</v>
      </c>
      <c r="F307" s="213" t="s">
        <v>327</v>
      </c>
      <c r="G307" s="200"/>
      <c r="H307" s="200"/>
      <c r="I307" s="203"/>
      <c r="J307" s="214">
        <f>BK307</f>
        <v>0</v>
      </c>
      <c r="K307" s="200"/>
      <c r="L307" s="205"/>
      <c r="M307" s="206"/>
      <c r="N307" s="207"/>
      <c r="O307" s="207"/>
      <c r="P307" s="208">
        <f>SUM(P308:P314)</f>
        <v>0</v>
      </c>
      <c r="Q307" s="207"/>
      <c r="R307" s="208">
        <f>SUM(R308:R314)</f>
        <v>0</v>
      </c>
      <c r="S307" s="207"/>
      <c r="T307" s="209">
        <f>SUM(T308:T314)</f>
        <v>9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0" t="s">
        <v>21</v>
      </c>
      <c r="AT307" s="211" t="s">
        <v>79</v>
      </c>
      <c r="AU307" s="211" t="s">
        <v>21</v>
      </c>
      <c r="AY307" s="210" t="s">
        <v>129</v>
      </c>
      <c r="BK307" s="212">
        <f>SUM(BK308:BK314)</f>
        <v>0</v>
      </c>
    </row>
    <row r="308" spans="1:65" s="2" customFormat="1" ht="33" customHeight="1">
      <c r="A308" s="39"/>
      <c r="B308" s="40"/>
      <c r="C308" s="215" t="s">
        <v>328</v>
      </c>
      <c r="D308" s="215" t="s">
        <v>131</v>
      </c>
      <c r="E308" s="216" t="s">
        <v>329</v>
      </c>
      <c r="F308" s="217" t="s">
        <v>330</v>
      </c>
      <c r="G308" s="218" t="s">
        <v>134</v>
      </c>
      <c r="H308" s="219">
        <v>1805.96</v>
      </c>
      <c r="I308" s="220"/>
      <c r="J308" s="221">
        <f>ROUND(I308*H308,2)</f>
        <v>0</v>
      </c>
      <c r="K308" s="217" t="s">
        <v>1</v>
      </c>
      <c r="L308" s="45"/>
      <c r="M308" s="222" t="s">
        <v>1</v>
      </c>
      <c r="N308" s="223" t="s">
        <v>45</v>
      </c>
      <c r="O308" s="92"/>
      <c r="P308" s="224">
        <f>O308*H308</f>
        <v>0</v>
      </c>
      <c r="Q308" s="224">
        <v>0</v>
      </c>
      <c r="R308" s="224">
        <f>Q308*H308</f>
        <v>0</v>
      </c>
      <c r="S308" s="224">
        <v>0</v>
      </c>
      <c r="T308" s="22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6" t="s">
        <v>136</v>
      </c>
      <c r="AT308" s="226" t="s">
        <v>131</v>
      </c>
      <c r="AU308" s="226" t="s">
        <v>89</v>
      </c>
      <c r="AY308" s="18" t="s">
        <v>129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18" t="s">
        <v>21</v>
      </c>
      <c r="BK308" s="227">
        <f>ROUND(I308*H308,2)</f>
        <v>0</v>
      </c>
      <c r="BL308" s="18" t="s">
        <v>136</v>
      </c>
      <c r="BM308" s="226" t="s">
        <v>331</v>
      </c>
    </row>
    <row r="309" spans="1:47" s="2" customFormat="1" ht="12">
      <c r="A309" s="39"/>
      <c r="B309" s="40"/>
      <c r="C309" s="41"/>
      <c r="D309" s="228" t="s">
        <v>138</v>
      </c>
      <c r="E309" s="41"/>
      <c r="F309" s="229" t="s">
        <v>332</v>
      </c>
      <c r="G309" s="41"/>
      <c r="H309" s="41"/>
      <c r="I309" s="230"/>
      <c r="J309" s="41"/>
      <c r="K309" s="41"/>
      <c r="L309" s="45"/>
      <c r="M309" s="231"/>
      <c r="N309" s="232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138</v>
      </c>
      <c r="AU309" s="18" t="s">
        <v>89</v>
      </c>
    </row>
    <row r="310" spans="1:51" s="14" customFormat="1" ht="12">
      <c r="A310" s="14"/>
      <c r="B310" s="243"/>
      <c r="C310" s="244"/>
      <c r="D310" s="228" t="s">
        <v>145</v>
      </c>
      <c r="E310" s="245" t="s">
        <v>1</v>
      </c>
      <c r="F310" s="246" t="s">
        <v>333</v>
      </c>
      <c r="G310" s="244"/>
      <c r="H310" s="247">
        <v>1232.4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145</v>
      </c>
      <c r="AU310" s="253" t="s">
        <v>89</v>
      </c>
      <c r="AV310" s="14" t="s">
        <v>89</v>
      </c>
      <c r="AW310" s="14" t="s">
        <v>36</v>
      </c>
      <c r="AX310" s="14" t="s">
        <v>80</v>
      </c>
      <c r="AY310" s="253" t="s">
        <v>129</v>
      </c>
    </row>
    <row r="311" spans="1:51" s="14" customFormat="1" ht="12">
      <c r="A311" s="14"/>
      <c r="B311" s="243"/>
      <c r="C311" s="244"/>
      <c r="D311" s="228" t="s">
        <v>145</v>
      </c>
      <c r="E311" s="245" t="s">
        <v>1</v>
      </c>
      <c r="F311" s="246" t="s">
        <v>334</v>
      </c>
      <c r="G311" s="244"/>
      <c r="H311" s="247">
        <v>573.56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145</v>
      </c>
      <c r="AU311" s="253" t="s">
        <v>89</v>
      </c>
      <c r="AV311" s="14" t="s">
        <v>89</v>
      </c>
      <c r="AW311" s="14" t="s">
        <v>36</v>
      </c>
      <c r="AX311" s="14" t="s">
        <v>80</v>
      </c>
      <c r="AY311" s="253" t="s">
        <v>129</v>
      </c>
    </row>
    <row r="312" spans="1:51" s="16" customFormat="1" ht="12">
      <c r="A312" s="16"/>
      <c r="B312" s="265"/>
      <c r="C312" s="266"/>
      <c r="D312" s="228" t="s">
        <v>145</v>
      </c>
      <c r="E312" s="267" t="s">
        <v>1</v>
      </c>
      <c r="F312" s="268" t="s">
        <v>176</v>
      </c>
      <c r="G312" s="266"/>
      <c r="H312" s="269">
        <v>1805.96</v>
      </c>
      <c r="I312" s="270"/>
      <c r="J312" s="266"/>
      <c r="K312" s="266"/>
      <c r="L312" s="271"/>
      <c r="M312" s="272"/>
      <c r="N312" s="273"/>
      <c r="O312" s="273"/>
      <c r="P312" s="273"/>
      <c r="Q312" s="273"/>
      <c r="R312" s="273"/>
      <c r="S312" s="273"/>
      <c r="T312" s="274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T312" s="275" t="s">
        <v>145</v>
      </c>
      <c r="AU312" s="275" t="s">
        <v>89</v>
      </c>
      <c r="AV312" s="16" t="s">
        <v>136</v>
      </c>
      <c r="AW312" s="16" t="s">
        <v>36</v>
      </c>
      <c r="AX312" s="16" t="s">
        <v>21</v>
      </c>
      <c r="AY312" s="275" t="s">
        <v>129</v>
      </c>
    </row>
    <row r="313" spans="1:65" s="2" customFormat="1" ht="37.8" customHeight="1">
      <c r="A313" s="39"/>
      <c r="B313" s="40"/>
      <c r="C313" s="215" t="s">
        <v>335</v>
      </c>
      <c r="D313" s="215" t="s">
        <v>131</v>
      </c>
      <c r="E313" s="216" t="s">
        <v>336</v>
      </c>
      <c r="F313" s="217" t="s">
        <v>337</v>
      </c>
      <c r="G313" s="218" t="s">
        <v>134</v>
      </c>
      <c r="H313" s="219">
        <v>900</v>
      </c>
      <c r="I313" s="220"/>
      <c r="J313" s="221">
        <f>ROUND(I313*H313,2)</f>
        <v>0</v>
      </c>
      <c r="K313" s="217" t="s">
        <v>135</v>
      </c>
      <c r="L313" s="45"/>
      <c r="M313" s="222" t="s">
        <v>1</v>
      </c>
      <c r="N313" s="223" t="s">
        <v>45</v>
      </c>
      <c r="O313" s="92"/>
      <c r="P313" s="224">
        <f>O313*H313</f>
        <v>0</v>
      </c>
      <c r="Q313" s="224">
        <v>0</v>
      </c>
      <c r="R313" s="224">
        <f>Q313*H313</f>
        <v>0</v>
      </c>
      <c r="S313" s="224">
        <v>0.01</v>
      </c>
      <c r="T313" s="225">
        <f>S313*H313</f>
        <v>9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6" t="s">
        <v>136</v>
      </c>
      <c r="AT313" s="226" t="s">
        <v>131</v>
      </c>
      <c r="AU313" s="226" t="s">
        <v>89</v>
      </c>
      <c r="AY313" s="18" t="s">
        <v>129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8" t="s">
        <v>21</v>
      </c>
      <c r="BK313" s="227">
        <f>ROUND(I313*H313,2)</f>
        <v>0</v>
      </c>
      <c r="BL313" s="18" t="s">
        <v>136</v>
      </c>
      <c r="BM313" s="226" t="s">
        <v>338</v>
      </c>
    </row>
    <row r="314" spans="1:47" s="2" customFormat="1" ht="12">
      <c r="A314" s="39"/>
      <c r="B314" s="40"/>
      <c r="C314" s="41"/>
      <c r="D314" s="228" t="s">
        <v>138</v>
      </c>
      <c r="E314" s="41"/>
      <c r="F314" s="229" t="s">
        <v>339</v>
      </c>
      <c r="G314" s="41"/>
      <c r="H314" s="41"/>
      <c r="I314" s="230"/>
      <c r="J314" s="41"/>
      <c r="K314" s="41"/>
      <c r="L314" s="45"/>
      <c r="M314" s="231"/>
      <c r="N314" s="232"/>
      <c r="O314" s="92"/>
      <c r="P314" s="92"/>
      <c r="Q314" s="92"/>
      <c r="R314" s="92"/>
      <c r="S314" s="92"/>
      <c r="T314" s="93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138</v>
      </c>
      <c r="AU314" s="18" t="s">
        <v>89</v>
      </c>
    </row>
    <row r="315" spans="1:63" s="12" customFormat="1" ht="22.8" customHeight="1">
      <c r="A315" s="12"/>
      <c r="B315" s="199"/>
      <c r="C315" s="200"/>
      <c r="D315" s="201" t="s">
        <v>79</v>
      </c>
      <c r="E315" s="213" t="s">
        <v>340</v>
      </c>
      <c r="F315" s="213" t="s">
        <v>341</v>
      </c>
      <c r="G315" s="200"/>
      <c r="H315" s="200"/>
      <c r="I315" s="203"/>
      <c r="J315" s="214">
        <f>BK315</f>
        <v>0</v>
      </c>
      <c r="K315" s="200"/>
      <c r="L315" s="205"/>
      <c r="M315" s="206"/>
      <c r="N315" s="207"/>
      <c r="O315" s="207"/>
      <c r="P315" s="208">
        <f>SUM(P316:P321)</f>
        <v>0</v>
      </c>
      <c r="Q315" s="207"/>
      <c r="R315" s="208">
        <f>SUM(R316:R321)</f>
        <v>0</v>
      </c>
      <c r="S315" s="207"/>
      <c r="T315" s="209">
        <f>SUM(T316:T321)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0" t="s">
        <v>21</v>
      </c>
      <c r="AT315" s="211" t="s">
        <v>79</v>
      </c>
      <c r="AU315" s="211" t="s">
        <v>21</v>
      </c>
      <c r="AY315" s="210" t="s">
        <v>129</v>
      </c>
      <c r="BK315" s="212">
        <f>SUM(BK316:BK321)</f>
        <v>0</v>
      </c>
    </row>
    <row r="316" spans="1:65" s="2" customFormat="1" ht="24.15" customHeight="1">
      <c r="A316" s="39"/>
      <c r="B316" s="40"/>
      <c r="C316" s="215" t="s">
        <v>342</v>
      </c>
      <c r="D316" s="215" t="s">
        <v>131</v>
      </c>
      <c r="E316" s="216" t="s">
        <v>343</v>
      </c>
      <c r="F316" s="217" t="s">
        <v>344</v>
      </c>
      <c r="G316" s="218" t="s">
        <v>345</v>
      </c>
      <c r="H316" s="219">
        <v>19.818</v>
      </c>
      <c r="I316" s="220"/>
      <c r="J316" s="221">
        <f>ROUND(I316*H316,2)</f>
        <v>0</v>
      </c>
      <c r="K316" s="217" t="s">
        <v>135</v>
      </c>
      <c r="L316" s="45"/>
      <c r="M316" s="222" t="s">
        <v>1</v>
      </c>
      <c r="N316" s="223" t="s">
        <v>45</v>
      </c>
      <c r="O316" s="92"/>
      <c r="P316" s="224">
        <f>O316*H316</f>
        <v>0</v>
      </c>
      <c r="Q316" s="224">
        <v>0</v>
      </c>
      <c r="R316" s="224">
        <f>Q316*H316</f>
        <v>0</v>
      </c>
      <c r="S316" s="224">
        <v>0</v>
      </c>
      <c r="T316" s="22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6" t="s">
        <v>136</v>
      </c>
      <c r="AT316" s="226" t="s">
        <v>131</v>
      </c>
      <c r="AU316" s="226" t="s">
        <v>89</v>
      </c>
      <c r="AY316" s="18" t="s">
        <v>129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8" t="s">
        <v>21</v>
      </c>
      <c r="BK316" s="227">
        <f>ROUND(I316*H316,2)</f>
        <v>0</v>
      </c>
      <c r="BL316" s="18" t="s">
        <v>136</v>
      </c>
      <c r="BM316" s="226" t="s">
        <v>346</v>
      </c>
    </row>
    <row r="317" spans="1:47" s="2" customFormat="1" ht="12">
      <c r="A317" s="39"/>
      <c r="B317" s="40"/>
      <c r="C317" s="41"/>
      <c r="D317" s="228" t="s">
        <v>138</v>
      </c>
      <c r="E317" s="41"/>
      <c r="F317" s="229" t="s">
        <v>347</v>
      </c>
      <c r="G317" s="41"/>
      <c r="H317" s="41"/>
      <c r="I317" s="230"/>
      <c r="J317" s="41"/>
      <c r="K317" s="41"/>
      <c r="L317" s="45"/>
      <c r="M317" s="231"/>
      <c r="N317" s="232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138</v>
      </c>
      <c r="AU317" s="18" t="s">
        <v>89</v>
      </c>
    </row>
    <row r="318" spans="1:65" s="2" customFormat="1" ht="24.15" customHeight="1">
      <c r="A318" s="39"/>
      <c r="B318" s="40"/>
      <c r="C318" s="215" t="s">
        <v>348</v>
      </c>
      <c r="D318" s="215" t="s">
        <v>131</v>
      </c>
      <c r="E318" s="216" t="s">
        <v>349</v>
      </c>
      <c r="F318" s="217" t="s">
        <v>350</v>
      </c>
      <c r="G318" s="218" t="s">
        <v>345</v>
      </c>
      <c r="H318" s="219">
        <v>19.818</v>
      </c>
      <c r="I318" s="220"/>
      <c r="J318" s="221">
        <f>ROUND(I318*H318,2)</f>
        <v>0</v>
      </c>
      <c r="K318" s="217" t="s">
        <v>1</v>
      </c>
      <c r="L318" s="45"/>
      <c r="M318" s="222" t="s">
        <v>1</v>
      </c>
      <c r="N318" s="223" t="s">
        <v>45</v>
      </c>
      <c r="O318" s="92"/>
      <c r="P318" s="224">
        <f>O318*H318</f>
        <v>0</v>
      </c>
      <c r="Q318" s="224">
        <v>0</v>
      </c>
      <c r="R318" s="224">
        <f>Q318*H318</f>
        <v>0</v>
      </c>
      <c r="S318" s="224">
        <v>0</v>
      </c>
      <c r="T318" s="22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6" t="s">
        <v>136</v>
      </c>
      <c r="AT318" s="226" t="s">
        <v>131</v>
      </c>
      <c r="AU318" s="226" t="s">
        <v>89</v>
      </c>
      <c r="AY318" s="18" t="s">
        <v>129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8" t="s">
        <v>21</v>
      </c>
      <c r="BK318" s="227">
        <f>ROUND(I318*H318,2)</f>
        <v>0</v>
      </c>
      <c r="BL318" s="18" t="s">
        <v>136</v>
      </c>
      <c r="BM318" s="226" t="s">
        <v>351</v>
      </c>
    </row>
    <row r="319" spans="1:47" s="2" customFormat="1" ht="12">
      <c r="A319" s="39"/>
      <c r="B319" s="40"/>
      <c r="C319" s="41"/>
      <c r="D319" s="228" t="s">
        <v>138</v>
      </c>
      <c r="E319" s="41"/>
      <c r="F319" s="229" t="s">
        <v>350</v>
      </c>
      <c r="G319" s="41"/>
      <c r="H319" s="41"/>
      <c r="I319" s="230"/>
      <c r="J319" s="41"/>
      <c r="K319" s="41"/>
      <c r="L319" s="45"/>
      <c r="M319" s="231"/>
      <c r="N319" s="232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138</v>
      </c>
      <c r="AU319" s="18" t="s">
        <v>89</v>
      </c>
    </row>
    <row r="320" spans="1:65" s="2" customFormat="1" ht="49.05" customHeight="1">
      <c r="A320" s="39"/>
      <c r="B320" s="40"/>
      <c r="C320" s="215" t="s">
        <v>352</v>
      </c>
      <c r="D320" s="215" t="s">
        <v>131</v>
      </c>
      <c r="E320" s="216" t="s">
        <v>353</v>
      </c>
      <c r="F320" s="217" t="s">
        <v>354</v>
      </c>
      <c r="G320" s="218" t="s">
        <v>345</v>
      </c>
      <c r="H320" s="219">
        <v>16.218</v>
      </c>
      <c r="I320" s="220"/>
      <c r="J320" s="221">
        <f>ROUND(I320*H320,2)</f>
        <v>0</v>
      </c>
      <c r="K320" s="217" t="s">
        <v>135</v>
      </c>
      <c r="L320" s="45"/>
      <c r="M320" s="222" t="s">
        <v>1</v>
      </c>
      <c r="N320" s="223" t="s">
        <v>45</v>
      </c>
      <c r="O320" s="92"/>
      <c r="P320" s="224">
        <f>O320*H320</f>
        <v>0</v>
      </c>
      <c r="Q320" s="224">
        <v>0</v>
      </c>
      <c r="R320" s="224">
        <f>Q320*H320</f>
        <v>0</v>
      </c>
      <c r="S320" s="224">
        <v>0</v>
      </c>
      <c r="T320" s="22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6" t="s">
        <v>136</v>
      </c>
      <c r="AT320" s="226" t="s">
        <v>131</v>
      </c>
      <c r="AU320" s="226" t="s">
        <v>89</v>
      </c>
      <c r="AY320" s="18" t="s">
        <v>129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8" t="s">
        <v>21</v>
      </c>
      <c r="BK320" s="227">
        <f>ROUND(I320*H320,2)</f>
        <v>0</v>
      </c>
      <c r="BL320" s="18" t="s">
        <v>136</v>
      </c>
      <c r="BM320" s="226" t="s">
        <v>355</v>
      </c>
    </row>
    <row r="321" spans="1:47" s="2" customFormat="1" ht="12">
      <c r="A321" s="39"/>
      <c r="B321" s="40"/>
      <c r="C321" s="41"/>
      <c r="D321" s="228" t="s">
        <v>138</v>
      </c>
      <c r="E321" s="41"/>
      <c r="F321" s="229" t="s">
        <v>356</v>
      </c>
      <c r="G321" s="41"/>
      <c r="H321" s="41"/>
      <c r="I321" s="230"/>
      <c r="J321" s="41"/>
      <c r="K321" s="41"/>
      <c r="L321" s="45"/>
      <c r="M321" s="231"/>
      <c r="N321" s="232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138</v>
      </c>
      <c r="AU321" s="18" t="s">
        <v>89</v>
      </c>
    </row>
    <row r="322" spans="1:63" s="12" customFormat="1" ht="22.8" customHeight="1">
      <c r="A322" s="12"/>
      <c r="B322" s="199"/>
      <c r="C322" s="200"/>
      <c r="D322" s="201" t="s">
        <v>79</v>
      </c>
      <c r="E322" s="213" t="s">
        <v>357</v>
      </c>
      <c r="F322" s="213" t="s">
        <v>358</v>
      </c>
      <c r="G322" s="200"/>
      <c r="H322" s="200"/>
      <c r="I322" s="203"/>
      <c r="J322" s="214">
        <f>BK322</f>
        <v>0</v>
      </c>
      <c r="K322" s="200"/>
      <c r="L322" s="205"/>
      <c r="M322" s="206"/>
      <c r="N322" s="207"/>
      <c r="O322" s="207"/>
      <c r="P322" s="208">
        <f>SUM(P323:P324)</f>
        <v>0</v>
      </c>
      <c r="Q322" s="207"/>
      <c r="R322" s="208">
        <f>SUM(R323:R324)</f>
        <v>0</v>
      </c>
      <c r="S322" s="207"/>
      <c r="T322" s="209">
        <f>SUM(T323:T324)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0" t="s">
        <v>21</v>
      </c>
      <c r="AT322" s="211" t="s">
        <v>79</v>
      </c>
      <c r="AU322" s="211" t="s">
        <v>21</v>
      </c>
      <c r="AY322" s="210" t="s">
        <v>129</v>
      </c>
      <c r="BK322" s="212">
        <f>SUM(BK323:BK324)</f>
        <v>0</v>
      </c>
    </row>
    <row r="323" spans="1:65" s="2" customFormat="1" ht="24.15" customHeight="1">
      <c r="A323" s="39"/>
      <c r="B323" s="40"/>
      <c r="C323" s="215" t="s">
        <v>359</v>
      </c>
      <c r="D323" s="215" t="s">
        <v>131</v>
      </c>
      <c r="E323" s="216" t="s">
        <v>360</v>
      </c>
      <c r="F323" s="217" t="s">
        <v>361</v>
      </c>
      <c r="G323" s="218" t="s">
        <v>345</v>
      </c>
      <c r="H323" s="219">
        <v>49.622</v>
      </c>
      <c r="I323" s="220"/>
      <c r="J323" s="221">
        <f>ROUND(I323*H323,2)</f>
        <v>0</v>
      </c>
      <c r="K323" s="217" t="s">
        <v>135</v>
      </c>
      <c r="L323" s="45"/>
      <c r="M323" s="222" t="s">
        <v>1</v>
      </c>
      <c r="N323" s="223" t="s">
        <v>45</v>
      </c>
      <c r="O323" s="92"/>
      <c r="P323" s="224">
        <f>O323*H323</f>
        <v>0</v>
      </c>
      <c r="Q323" s="224">
        <v>0</v>
      </c>
      <c r="R323" s="224">
        <f>Q323*H323</f>
        <v>0</v>
      </c>
      <c r="S323" s="224">
        <v>0</v>
      </c>
      <c r="T323" s="22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6" t="s">
        <v>136</v>
      </c>
      <c r="AT323" s="226" t="s">
        <v>131</v>
      </c>
      <c r="AU323" s="226" t="s">
        <v>89</v>
      </c>
      <c r="AY323" s="18" t="s">
        <v>129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18" t="s">
        <v>21</v>
      </c>
      <c r="BK323" s="227">
        <f>ROUND(I323*H323,2)</f>
        <v>0</v>
      </c>
      <c r="BL323" s="18" t="s">
        <v>136</v>
      </c>
      <c r="BM323" s="226" t="s">
        <v>362</v>
      </c>
    </row>
    <row r="324" spans="1:47" s="2" customFormat="1" ht="12">
      <c r="A324" s="39"/>
      <c r="B324" s="40"/>
      <c r="C324" s="41"/>
      <c r="D324" s="228" t="s">
        <v>138</v>
      </c>
      <c r="E324" s="41"/>
      <c r="F324" s="229" t="s">
        <v>363</v>
      </c>
      <c r="G324" s="41"/>
      <c r="H324" s="41"/>
      <c r="I324" s="230"/>
      <c r="J324" s="41"/>
      <c r="K324" s="41"/>
      <c r="L324" s="45"/>
      <c r="M324" s="231"/>
      <c r="N324" s="232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138</v>
      </c>
      <c r="AU324" s="18" t="s">
        <v>89</v>
      </c>
    </row>
    <row r="325" spans="1:63" s="12" customFormat="1" ht="25.9" customHeight="1">
      <c r="A325" s="12"/>
      <c r="B325" s="199"/>
      <c r="C325" s="200"/>
      <c r="D325" s="201" t="s">
        <v>79</v>
      </c>
      <c r="E325" s="202" t="s">
        <v>364</v>
      </c>
      <c r="F325" s="202" t="s">
        <v>365</v>
      </c>
      <c r="G325" s="200"/>
      <c r="H325" s="200"/>
      <c r="I325" s="203"/>
      <c r="J325" s="204">
        <f>BK325</f>
        <v>0</v>
      </c>
      <c r="K325" s="200"/>
      <c r="L325" s="205"/>
      <c r="M325" s="206"/>
      <c r="N325" s="207"/>
      <c r="O325" s="207"/>
      <c r="P325" s="208">
        <f>P326+P329+P331+P354+P374+P461</f>
        <v>0</v>
      </c>
      <c r="Q325" s="207"/>
      <c r="R325" s="208">
        <f>R326+R329+R331+R354+R374+R461</f>
        <v>12.62950809</v>
      </c>
      <c r="S325" s="207"/>
      <c r="T325" s="209">
        <f>T326+T329+T331+T354+T374+T461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0" t="s">
        <v>89</v>
      </c>
      <c r="AT325" s="211" t="s">
        <v>79</v>
      </c>
      <c r="AU325" s="211" t="s">
        <v>80</v>
      </c>
      <c r="AY325" s="210" t="s">
        <v>129</v>
      </c>
      <c r="BK325" s="212">
        <f>BK326+BK329+BK331+BK354+BK374+BK461</f>
        <v>0</v>
      </c>
    </row>
    <row r="326" spans="1:63" s="12" customFormat="1" ht="22.8" customHeight="1">
      <c r="A326" s="12"/>
      <c r="B326" s="199"/>
      <c r="C326" s="200"/>
      <c r="D326" s="201" t="s">
        <v>79</v>
      </c>
      <c r="E326" s="213" t="s">
        <v>366</v>
      </c>
      <c r="F326" s="213" t="s">
        <v>367</v>
      </c>
      <c r="G326" s="200"/>
      <c r="H326" s="200"/>
      <c r="I326" s="203"/>
      <c r="J326" s="214">
        <f>BK326</f>
        <v>0</v>
      </c>
      <c r="K326" s="200"/>
      <c r="L326" s="205"/>
      <c r="M326" s="206"/>
      <c r="N326" s="207"/>
      <c r="O326" s="207"/>
      <c r="P326" s="208">
        <f>SUM(P327:P328)</f>
        <v>0</v>
      </c>
      <c r="Q326" s="207"/>
      <c r="R326" s="208">
        <f>SUM(R327:R328)</f>
        <v>0</v>
      </c>
      <c r="S326" s="207"/>
      <c r="T326" s="209">
        <f>SUM(T327:T328)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10" t="s">
        <v>89</v>
      </c>
      <c r="AT326" s="211" t="s">
        <v>79</v>
      </c>
      <c r="AU326" s="211" t="s">
        <v>21</v>
      </c>
      <c r="AY326" s="210" t="s">
        <v>129</v>
      </c>
      <c r="BK326" s="212">
        <f>SUM(BK327:BK328)</f>
        <v>0</v>
      </c>
    </row>
    <row r="327" spans="1:65" s="2" customFormat="1" ht="16.5" customHeight="1">
      <c r="A327" s="39"/>
      <c r="B327" s="40"/>
      <c r="C327" s="215" t="s">
        <v>368</v>
      </c>
      <c r="D327" s="215" t="s">
        <v>131</v>
      </c>
      <c r="E327" s="216" t="s">
        <v>369</v>
      </c>
      <c r="F327" s="217" t="s">
        <v>370</v>
      </c>
      <c r="G327" s="218" t="s">
        <v>371</v>
      </c>
      <c r="H327" s="219">
        <v>1</v>
      </c>
      <c r="I327" s="220"/>
      <c r="J327" s="221">
        <f>ROUND(I327*H327,2)</f>
        <v>0</v>
      </c>
      <c r="K327" s="217" t="s">
        <v>1</v>
      </c>
      <c r="L327" s="45"/>
      <c r="M327" s="222" t="s">
        <v>1</v>
      </c>
      <c r="N327" s="223" t="s">
        <v>45</v>
      </c>
      <c r="O327" s="92"/>
      <c r="P327" s="224">
        <f>O327*H327</f>
        <v>0</v>
      </c>
      <c r="Q327" s="224">
        <v>0</v>
      </c>
      <c r="R327" s="224">
        <f>Q327*H327</f>
        <v>0</v>
      </c>
      <c r="S327" s="224">
        <v>0</v>
      </c>
      <c r="T327" s="22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6" t="s">
        <v>241</v>
      </c>
      <c r="AT327" s="226" t="s">
        <v>131</v>
      </c>
      <c r="AU327" s="226" t="s">
        <v>89</v>
      </c>
      <c r="AY327" s="18" t="s">
        <v>129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18" t="s">
        <v>21</v>
      </c>
      <c r="BK327" s="227">
        <f>ROUND(I327*H327,2)</f>
        <v>0</v>
      </c>
      <c r="BL327" s="18" t="s">
        <v>241</v>
      </c>
      <c r="BM327" s="226" t="s">
        <v>372</v>
      </c>
    </row>
    <row r="328" spans="1:47" s="2" customFormat="1" ht="12">
      <c r="A328" s="39"/>
      <c r="B328" s="40"/>
      <c r="C328" s="41"/>
      <c r="D328" s="228" t="s">
        <v>138</v>
      </c>
      <c r="E328" s="41"/>
      <c r="F328" s="229" t="s">
        <v>370</v>
      </c>
      <c r="G328" s="41"/>
      <c r="H328" s="41"/>
      <c r="I328" s="230"/>
      <c r="J328" s="41"/>
      <c r="K328" s="41"/>
      <c r="L328" s="45"/>
      <c r="M328" s="231"/>
      <c r="N328" s="232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138</v>
      </c>
      <c r="AU328" s="18" t="s">
        <v>89</v>
      </c>
    </row>
    <row r="329" spans="1:63" s="12" customFormat="1" ht="22.8" customHeight="1">
      <c r="A329" s="12"/>
      <c r="B329" s="199"/>
      <c r="C329" s="200"/>
      <c r="D329" s="201" t="s">
        <v>79</v>
      </c>
      <c r="E329" s="213" t="s">
        <v>373</v>
      </c>
      <c r="F329" s="213" t="s">
        <v>374</v>
      </c>
      <c r="G329" s="200"/>
      <c r="H329" s="200"/>
      <c r="I329" s="203"/>
      <c r="J329" s="214">
        <f>BK329</f>
        <v>0</v>
      </c>
      <c r="K329" s="200"/>
      <c r="L329" s="205"/>
      <c r="M329" s="206"/>
      <c r="N329" s="207"/>
      <c r="O329" s="207"/>
      <c r="P329" s="208">
        <f>P330</f>
        <v>0</v>
      </c>
      <c r="Q329" s="207"/>
      <c r="R329" s="208">
        <f>R330</f>
        <v>0</v>
      </c>
      <c r="S329" s="207"/>
      <c r="T329" s="209">
        <f>T330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10" t="s">
        <v>89</v>
      </c>
      <c r="AT329" s="211" t="s">
        <v>79</v>
      </c>
      <c r="AU329" s="211" t="s">
        <v>21</v>
      </c>
      <c r="AY329" s="210" t="s">
        <v>129</v>
      </c>
      <c r="BK329" s="212">
        <f>BK330</f>
        <v>0</v>
      </c>
    </row>
    <row r="330" spans="1:65" s="2" customFormat="1" ht="16.5" customHeight="1">
      <c r="A330" s="39"/>
      <c r="B330" s="40"/>
      <c r="C330" s="215" t="s">
        <v>375</v>
      </c>
      <c r="D330" s="215" t="s">
        <v>131</v>
      </c>
      <c r="E330" s="216" t="s">
        <v>376</v>
      </c>
      <c r="F330" s="217" t="s">
        <v>377</v>
      </c>
      <c r="G330" s="218" t="s">
        <v>371</v>
      </c>
      <c r="H330" s="219">
        <v>1</v>
      </c>
      <c r="I330" s="220"/>
      <c r="J330" s="221">
        <f>ROUND(I330*H330,2)</f>
        <v>0</v>
      </c>
      <c r="K330" s="217" t="s">
        <v>1</v>
      </c>
      <c r="L330" s="45"/>
      <c r="M330" s="222" t="s">
        <v>1</v>
      </c>
      <c r="N330" s="223" t="s">
        <v>45</v>
      </c>
      <c r="O330" s="92"/>
      <c r="P330" s="224">
        <f>O330*H330</f>
        <v>0</v>
      </c>
      <c r="Q330" s="224">
        <v>0</v>
      </c>
      <c r="R330" s="224">
        <f>Q330*H330</f>
        <v>0</v>
      </c>
      <c r="S330" s="224">
        <v>0</v>
      </c>
      <c r="T330" s="22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6" t="s">
        <v>241</v>
      </c>
      <c r="AT330" s="226" t="s">
        <v>131</v>
      </c>
      <c r="AU330" s="226" t="s">
        <v>89</v>
      </c>
      <c r="AY330" s="18" t="s">
        <v>129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18" t="s">
        <v>21</v>
      </c>
      <c r="BK330" s="227">
        <f>ROUND(I330*H330,2)</f>
        <v>0</v>
      </c>
      <c r="BL330" s="18" t="s">
        <v>241</v>
      </c>
      <c r="BM330" s="226" t="s">
        <v>378</v>
      </c>
    </row>
    <row r="331" spans="1:63" s="12" customFormat="1" ht="22.8" customHeight="1">
      <c r="A331" s="12"/>
      <c r="B331" s="199"/>
      <c r="C331" s="200"/>
      <c r="D331" s="201" t="s">
        <v>79</v>
      </c>
      <c r="E331" s="213" t="s">
        <v>379</v>
      </c>
      <c r="F331" s="213" t="s">
        <v>380</v>
      </c>
      <c r="G331" s="200"/>
      <c r="H331" s="200"/>
      <c r="I331" s="203"/>
      <c r="J331" s="214">
        <f>BK331</f>
        <v>0</v>
      </c>
      <c r="K331" s="200"/>
      <c r="L331" s="205"/>
      <c r="M331" s="206"/>
      <c r="N331" s="207"/>
      <c r="O331" s="207"/>
      <c r="P331" s="208">
        <f>SUM(P332:P353)</f>
        <v>0</v>
      </c>
      <c r="Q331" s="207"/>
      <c r="R331" s="208">
        <f>SUM(R332:R353)</f>
        <v>11.69783288</v>
      </c>
      <c r="S331" s="207"/>
      <c r="T331" s="209">
        <f>SUM(T332:T353)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0" t="s">
        <v>89</v>
      </c>
      <c r="AT331" s="211" t="s">
        <v>79</v>
      </c>
      <c r="AU331" s="211" t="s">
        <v>21</v>
      </c>
      <c r="AY331" s="210" t="s">
        <v>129</v>
      </c>
      <c r="BK331" s="212">
        <f>SUM(BK332:BK353)</f>
        <v>0</v>
      </c>
    </row>
    <row r="332" spans="1:65" s="2" customFormat="1" ht="24.15" customHeight="1">
      <c r="A332" s="39"/>
      <c r="B332" s="40"/>
      <c r="C332" s="215" t="s">
        <v>381</v>
      </c>
      <c r="D332" s="215" t="s">
        <v>131</v>
      </c>
      <c r="E332" s="216" t="s">
        <v>382</v>
      </c>
      <c r="F332" s="217" t="s">
        <v>383</v>
      </c>
      <c r="G332" s="218" t="s">
        <v>134</v>
      </c>
      <c r="H332" s="219">
        <v>600</v>
      </c>
      <c r="I332" s="220"/>
      <c r="J332" s="221">
        <f>ROUND(I332*H332,2)</f>
        <v>0</v>
      </c>
      <c r="K332" s="217" t="s">
        <v>135</v>
      </c>
      <c r="L332" s="45"/>
      <c r="M332" s="222" t="s">
        <v>1</v>
      </c>
      <c r="N332" s="223" t="s">
        <v>45</v>
      </c>
      <c r="O332" s="92"/>
      <c r="P332" s="224">
        <f>O332*H332</f>
        <v>0</v>
      </c>
      <c r="Q332" s="224">
        <v>0.0122</v>
      </c>
      <c r="R332" s="224">
        <f>Q332*H332</f>
        <v>7.32</v>
      </c>
      <c r="S332" s="224">
        <v>0</v>
      </c>
      <c r="T332" s="22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6" t="s">
        <v>241</v>
      </c>
      <c r="AT332" s="226" t="s">
        <v>131</v>
      </c>
      <c r="AU332" s="226" t="s">
        <v>89</v>
      </c>
      <c r="AY332" s="18" t="s">
        <v>129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18" t="s">
        <v>21</v>
      </c>
      <c r="BK332" s="227">
        <f>ROUND(I332*H332,2)</f>
        <v>0</v>
      </c>
      <c r="BL332" s="18" t="s">
        <v>241</v>
      </c>
      <c r="BM332" s="226" t="s">
        <v>384</v>
      </c>
    </row>
    <row r="333" spans="1:47" s="2" customFormat="1" ht="12">
      <c r="A333" s="39"/>
      <c r="B333" s="40"/>
      <c r="C333" s="41"/>
      <c r="D333" s="228" t="s">
        <v>138</v>
      </c>
      <c r="E333" s="41"/>
      <c r="F333" s="229" t="s">
        <v>385</v>
      </c>
      <c r="G333" s="41"/>
      <c r="H333" s="41"/>
      <c r="I333" s="230"/>
      <c r="J333" s="41"/>
      <c r="K333" s="41"/>
      <c r="L333" s="45"/>
      <c r="M333" s="231"/>
      <c r="N333" s="232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138</v>
      </c>
      <c r="AU333" s="18" t="s">
        <v>89</v>
      </c>
    </row>
    <row r="334" spans="1:51" s="14" customFormat="1" ht="12">
      <c r="A334" s="14"/>
      <c r="B334" s="243"/>
      <c r="C334" s="244"/>
      <c r="D334" s="228" t="s">
        <v>145</v>
      </c>
      <c r="E334" s="245" t="s">
        <v>1</v>
      </c>
      <c r="F334" s="246" t="s">
        <v>386</v>
      </c>
      <c r="G334" s="244"/>
      <c r="H334" s="247">
        <v>673.75</v>
      </c>
      <c r="I334" s="248"/>
      <c r="J334" s="244"/>
      <c r="K334" s="244"/>
      <c r="L334" s="249"/>
      <c r="M334" s="250"/>
      <c r="N334" s="251"/>
      <c r="O334" s="251"/>
      <c r="P334" s="251"/>
      <c r="Q334" s="251"/>
      <c r="R334" s="251"/>
      <c r="S334" s="251"/>
      <c r="T334" s="25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3" t="s">
        <v>145</v>
      </c>
      <c r="AU334" s="253" t="s">
        <v>89</v>
      </c>
      <c r="AV334" s="14" t="s">
        <v>89</v>
      </c>
      <c r="AW334" s="14" t="s">
        <v>36</v>
      </c>
      <c r="AX334" s="14" t="s">
        <v>80</v>
      </c>
      <c r="AY334" s="253" t="s">
        <v>129</v>
      </c>
    </row>
    <row r="335" spans="1:51" s="14" customFormat="1" ht="12">
      <c r="A335" s="14"/>
      <c r="B335" s="243"/>
      <c r="C335" s="244"/>
      <c r="D335" s="228" t="s">
        <v>145</v>
      </c>
      <c r="E335" s="245" t="s">
        <v>1</v>
      </c>
      <c r="F335" s="246" t="s">
        <v>387</v>
      </c>
      <c r="G335" s="244"/>
      <c r="H335" s="247">
        <v>-73.75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145</v>
      </c>
      <c r="AU335" s="253" t="s">
        <v>89</v>
      </c>
      <c r="AV335" s="14" t="s">
        <v>89</v>
      </c>
      <c r="AW335" s="14" t="s">
        <v>36</v>
      </c>
      <c r="AX335" s="14" t="s">
        <v>80</v>
      </c>
      <c r="AY335" s="253" t="s">
        <v>129</v>
      </c>
    </row>
    <row r="336" spans="1:51" s="16" customFormat="1" ht="12">
      <c r="A336" s="16"/>
      <c r="B336" s="265"/>
      <c r="C336" s="266"/>
      <c r="D336" s="228" t="s">
        <v>145</v>
      </c>
      <c r="E336" s="267" t="s">
        <v>1</v>
      </c>
      <c r="F336" s="268" t="s">
        <v>176</v>
      </c>
      <c r="G336" s="266"/>
      <c r="H336" s="269">
        <v>600</v>
      </c>
      <c r="I336" s="270"/>
      <c r="J336" s="266"/>
      <c r="K336" s="266"/>
      <c r="L336" s="271"/>
      <c r="M336" s="272"/>
      <c r="N336" s="273"/>
      <c r="O336" s="273"/>
      <c r="P336" s="273"/>
      <c r="Q336" s="273"/>
      <c r="R336" s="273"/>
      <c r="S336" s="273"/>
      <c r="T336" s="274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T336" s="275" t="s">
        <v>145</v>
      </c>
      <c r="AU336" s="275" t="s">
        <v>89</v>
      </c>
      <c r="AV336" s="16" t="s">
        <v>136</v>
      </c>
      <c r="AW336" s="16" t="s">
        <v>36</v>
      </c>
      <c r="AX336" s="16" t="s">
        <v>21</v>
      </c>
      <c r="AY336" s="275" t="s">
        <v>129</v>
      </c>
    </row>
    <row r="337" spans="1:65" s="2" customFormat="1" ht="24.15" customHeight="1">
      <c r="A337" s="39"/>
      <c r="B337" s="40"/>
      <c r="C337" s="215" t="s">
        <v>388</v>
      </c>
      <c r="D337" s="215" t="s">
        <v>131</v>
      </c>
      <c r="E337" s="216" t="s">
        <v>389</v>
      </c>
      <c r="F337" s="217" t="s">
        <v>390</v>
      </c>
      <c r="G337" s="218" t="s">
        <v>134</v>
      </c>
      <c r="H337" s="219">
        <v>73.75</v>
      </c>
      <c r="I337" s="220"/>
      <c r="J337" s="221">
        <f>ROUND(I337*H337,2)</f>
        <v>0</v>
      </c>
      <c r="K337" s="217" t="s">
        <v>135</v>
      </c>
      <c r="L337" s="45"/>
      <c r="M337" s="222" t="s">
        <v>1</v>
      </c>
      <c r="N337" s="223" t="s">
        <v>45</v>
      </c>
      <c r="O337" s="92"/>
      <c r="P337" s="224">
        <f>O337*H337</f>
        <v>0</v>
      </c>
      <c r="Q337" s="224">
        <v>0.01259</v>
      </c>
      <c r="R337" s="224">
        <f>Q337*H337</f>
        <v>0.9285125000000001</v>
      </c>
      <c r="S337" s="224">
        <v>0</v>
      </c>
      <c r="T337" s="22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6" t="s">
        <v>241</v>
      </c>
      <c r="AT337" s="226" t="s">
        <v>131</v>
      </c>
      <c r="AU337" s="226" t="s">
        <v>89</v>
      </c>
      <c r="AY337" s="18" t="s">
        <v>129</v>
      </c>
      <c r="BE337" s="227">
        <f>IF(N337="základní",J337,0)</f>
        <v>0</v>
      </c>
      <c r="BF337" s="227">
        <f>IF(N337="snížená",J337,0)</f>
        <v>0</v>
      </c>
      <c r="BG337" s="227">
        <f>IF(N337="zákl. přenesená",J337,0)</f>
        <v>0</v>
      </c>
      <c r="BH337" s="227">
        <f>IF(N337="sníž. přenesená",J337,0)</f>
        <v>0</v>
      </c>
      <c r="BI337" s="227">
        <f>IF(N337="nulová",J337,0)</f>
        <v>0</v>
      </c>
      <c r="BJ337" s="18" t="s">
        <v>21</v>
      </c>
      <c r="BK337" s="227">
        <f>ROUND(I337*H337,2)</f>
        <v>0</v>
      </c>
      <c r="BL337" s="18" t="s">
        <v>241</v>
      </c>
      <c r="BM337" s="226" t="s">
        <v>391</v>
      </c>
    </row>
    <row r="338" spans="1:47" s="2" customFormat="1" ht="12">
      <c r="A338" s="39"/>
      <c r="B338" s="40"/>
      <c r="C338" s="41"/>
      <c r="D338" s="228" t="s">
        <v>138</v>
      </c>
      <c r="E338" s="41"/>
      <c r="F338" s="229" t="s">
        <v>392</v>
      </c>
      <c r="G338" s="41"/>
      <c r="H338" s="41"/>
      <c r="I338" s="230"/>
      <c r="J338" s="41"/>
      <c r="K338" s="41"/>
      <c r="L338" s="45"/>
      <c r="M338" s="231"/>
      <c r="N338" s="232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138</v>
      </c>
      <c r="AU338" s="18" t="s">
        <v>89</v>
      </c>
    </row>
    <row r="339" spans="1:51" s="14" customFormat="1" ht="12">
      <c r="A339" s="14"/>
      <c r="B339" s="243"/>
      <c r="C339" s="244"/>
      <c r="D339" s="228" t="s">
        <v>145</v>
      </c>
      <c r="E339" s="245" t="s">
        <v>1</v>
      </c>
      <c r="F339" s="246" t="s">
        <v>393</v>
      </c>
      <c r="G339" s="244"/>
      <c r="H339" s="247">
        <v>73.75</v>
      </c>
      <c r="I339" s="248"/>
      <c r="J339" s="244"/>
      <c r="K339" s="244"/>
      <c r="L339" s="249"/>
      <c r="M339" s="250"/>
      <c r="N339" s="251"/>
      <c r="O339" s="251"/>
      <c r="P339" s="251"/>
      <c r="Q339" s="251"/>
      <c r="R339" s="251"/>
      <c r="S339" s="251"/>
      <c r="T339" s="25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3" t="s">
        <v>145</v>
      </c>
      <c r="AU339" s="253" t="s">
        <v>89</v>
      </c>
      <c r="AV339" s="14" t="s">
        <v>89</v>
      </c>
      <c r="AW339" s="14" t="s">
        <v>36</v>
      </c>
      <c r="AX339" s="14" t="s">
        <v>21</v>
      </c>
      <c r="AY339" s="253" t="s">
        <v>129</v>
      </c>
    </row>
    <row r="340" spans="1:65" s="2" customFormat="1" ht="16.5" customHeight="1">
      <c r="A340" s="39"/>
      <c r="B340" s="40"/>
      <c r="C340" s="215" t="s">
        <v>394</v>
      </c>
      <c r="D340" s="215" t="s">
        <v>131</v>
      </c>
      <c r="E340" s="216" t="s">
        <v>395</v>
      </c>
      <c r="F340" s="217" t="s">
        <v>396</v>
      </c>
      <c r="G340" s="218" t="s">
        <v>134</v>
      </c>
      <c r="H340" s="219">
        <v>673.75</v>
      </c>
      <c r="I340" s="220"/>
      <c r="J340" s="221">
        <f>ROUND(I340*H340,2)</f>
        <v>0</v>
      </c>
      <c r="K340" s="217" t="s">
        <v>135</v>
      </c>
      <c r="L340" s="45"/>
      <c r="M340" s="222" t="s">
        <v>1</v>
      </c>
      <c r="N340" s="223" t="s">
        <v>45</v>
      </c>
      <c r="O340" s="92"/>
      <c r="P340" s="224">
        <f>O340*H340</f>
        <v>0</v>
      </c>
      <c r="Q340" s="224">
        <v>0.0001</v>
      </c>
      <c r="R340" s="224">
        <f>Q340*H340</f>
        <v>0.067375</v>
      </c>
      <c r="S340" s="224">
        <v>0</v>
      </c>
      <c r="T340" s="22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6" t="s">
        <v>241</v>
      </c>
      <c r="AT340" s="226" t="s">
        <v>131</v>
      </c>
      <c r="AU340" s="226" t="s">
        <v>89</v>
      </c>
      <c r="AY340" s="18" t="s">
        <v>129</v>
      </c>
      <c r="BE340" s="227">
        <f>IF(N340="základní",J340,0)</f>
        <v>0</v>
      </c>
      <c r="BF340" s="227">
        <f>IF(N340="snížená",J340,0)</f>
        <v>0</v>
      </c>
      <c r="BG340" s="227">
        <f>IF(N340="zákl. přenesená",J340,0)</f>
        <v>0</v>
      </c>
      <c r="BH340" s="227">
        <f>IF(N340="sníž. přenesená",J340,0)</f>
        <v>0</v>
      </c>
      <c r="BI340" s="227">
        <f>IF(N340="nulová",J340,0)</f>
        <v>0</v>
      </c>
      <c r="BJ340" s="18" t="s">
        <v>21</v>
      </c>
      <c r="BK340" s="227">
        <f>ROUND(I340*H340,2)</f>
        <v>0</v>
      </c>
      <c r="BL340" s="18" t="s">
        <v>241</v>
      </c>
      <c r="BM340" s="226" t="s">
        <v>397</v>
      </c>
    </row>
    <row r="341" spans="1:47" s="2" customFormat="1" ht="12">
      <c r="A341" s="39"/>
      <c r="B341" s="40"/>
      <c r="C341" s="41"/>
      <c r="D341" s="228" t="s">
        <v>138</v>
      </c>
      <c r="E341" s="41"/>
      <c r="F341" s="229" t="s">
        <v>398</v>
      </c>
      <c r="G341" s="41"/>
      <c r="H341" s="41"/>
      <c r="I341" s="230"/>
      <c r="J341" s="41"/>
      <c r="K341" s="41"/>
      <c r="L341" s="45"/>
      <c r="M341" s="231"/>
      <c r="N341" s="232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138</v>
      </c>
      <c r="AU341" s="18" t="s">
        <v>89</v>
      </c>
    </row>
    <row r="342" spans="1:65" s="2" customFormat="1" ht="16.5" customHeight="1">
      <c r="A342" s="39"/>
      <c r="B342" s="40"/>
      <c r="C342" s="215" t="s">
        <v>399</v>
      </c>
      <c r="D342" s="215" t="s">
        <v>131</v>
      </c>
      <c r="E342" s="216" t="s">
        <v>400</v>
      </c>
      <c r="F342" s="217" t="s">
        <v>401</v>
      </c>
      <c r="G342" s="218" t="s">
        <v>134</v>
      </c>
      <c r="H342" s="219">
        <v>673.75</v>
      </c>
      <c r="I342" s="220"/>
      <c r="J342" s="221">
        <f>ROUND(I342*H342,2)</f>
        <v>0</v>
      </c>
      <c r="K342" s="217" t="s">
        <v>135</v>
      </c>
      <c r="L342" s="45"/>
      <c r="M342" s="222" t="s">
        <v>1</v>
      </c>
      <c r="N342" s="223" t="s">
        <v>45</v>
      </c>
      <c r="O342" s="92"/>
      <c r="P342" s="224">
        <f>O342*H342</f>
        <v>0</v>
      </c>
      <c r="Q342" s="224">
        <v>0</v>
      </c>
      <c r="R342" s="224">
        <f>Q342*H342</f>
        <v>0</v>
      </c>
      <c r="S342" s="224">
        <v>0</v>
      </c>
      <c r="T342" s="225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6" t="s">
        <v>241</v>
      </c>
      <c r="AT342" s="226" t="s">
        <v>131</v>
      </c>
      <c r="AU342" s="226" t="s">
        <v>89</v>
      </c>
      <c r="AY342" s="18" t="s">
        <v>129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18" t="s">
        <v>21</v>
      </c>
      <c r="BK342" s="227">
        <f>ROUND(I342*H342,2)</f>
        <v>0</v>
      </c>
      <c r="BL342" s="18" t="s">
        <v>241</v>
      </c>
      <c r="BM342" s="226" t="s">
        <v>402</v>
      </c>
    </row>
    <row r="343" spans="1:47" s="2" customFormat="1" ht="12">
      <c r="A343" s="39"/>
      <c r="B343" s="40"/>
      <c r="C343" s="41"/>
      <c r="D343" s="228" t="s">
        <v>138</v>
      </c>
      <c r="E343" s="41"/>
      <c r="F343" s="229" t="s">
        <v>403</v>
      </c>
      <c r="G343" s="41"/>
      <c r="H343" s="41"/>
      <c r="I343" s="230"/>
      <c r="J343" s="41"/>
      <c r="K343" s="41"/>
      <c r="L343" s="45"/>
      <c r="M343" s="231"/>
      <c r="N343" s="232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138</v>
      </c>
      <c r="AU343" s="18" t="s">
        <v>89</v>
      </c>
    </row>
    <row r="344" spans="1:65" s="2" customFormat="1" ht="24.15" customHeight="1">
      <c r="A344" s="39"/>
      <c r="B344" s="40"/>
      <c r="C344" s="276" t="s">
        <v>404</v>
      </c>
      <c r="D344" s="276" t="s">
        <v>206</v>
      </c>
      <c r="E344" s="277" t="s">
        <v>405</v>
      </c>
      <c r="F344" s="278" t="s">
        <v>406</v>
      </c>
      <c r="G344" s="279" t="s">
        <v>134</v>
      </c>
      <c r="H344" s="280">
        <v>756.958</v>
      </c>
      <c r="I344" s="281"/>
      <c r="J344" s="282">
        <f>ROUND(I344*H344,2)</f>
        <v>0</v>
      </c>
      <c r="K344" s="278" t="s">
        <v>135</v>
      </c>
      <c r="L344" s="283"/>
      <c r="M344" s="284" t="s">
        <v>1</v>
      </c>
      <c r="N344" s="285" t="s">
        <v>45</v>
      </c>
      <c r="O344" s="92"/>
      <c r="P344" s="224">
        <f>O344*H344</f>
        <v>0</v>
      </c>
      <c r="Q344" s="224">
        <v>0.00011</v>
      </c>
      <c r="R344" s="224">
        <f>Q344*H344</f>
        <v>0.08326538</v>
      </c>
      <c r="S344" s="224">
        <v>0</v>
      </c>
      <c r="T344" s="22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6" t="s">
        <v>352</v>
      </c>
      <c r="AT344" s="226" t="s">
        <v>206</v>
      </c>
      <c r="AU344" s="226" t="s">
        <v>89</v>
      </c>
      <c r="AY344" s="18" t="s">
        <v>129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18" t="s">
        <v>21</v>
      </c>
      <c r="BK344" s="227">
        <f>ROUND(I344*H344,2)</f>
        <v>0</v>
      </c>
      <c r="BL344" s="18" t="s">
        <v>241</v>
      </c>
      <c r="BM344" s="226" t="s">
        <v>407</v>
      </c>
    </row>
    <row r="345" spans="1:47" s="2" customFormat="1" ht="12">
      <c r="A345" s="39"/>
      <c r="B345" s="40"/>
      <c r="C345" s="41"/>
      <c r="D345" s="228" t="s">
        <v>138</v>
      </c>
      <c r="E345" s="41"/>
      <c r="F345" s="229" t="s">
        <v>406</v>
      </c>
      <c r="G345" s="41"/>
      <c r="H345" s="41"/>
      <c r="I345" s="230"/>
      <c r="J345" s="41"/>
      <c r="K345" s="41"/>
      <c r="L345" s="45"/>
      <c r="M345" s="231"/>
      <c r="N345" s="232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138</v>
      </c>
      <c r="AU345" s="18" t="s">
        <v>89</v>
      </c>
    </row>
    <row r="346" spans="1:51" s="14" customFormat="1" ht="12">
      <c r="A346" s="14"/>
      <c r="B346" s="243"/>
      <c r="C346" s="244"/>
      <c r="D346" s="228" t="s">
        <v>145</v>
      </c>
      <c r="E346" s="244"/>
      <c r="F346" s="246" t="s">
        <v>408</v>
      </c>
      <c r="G346" s="244"/>
      <c r="H346" s="247">
        <v>756.958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145</v>
      </c>
      <c r="AU346" s="253" t="s">
        <v>89</v>
      </c>
      <c r="AV346" s="14" t="s">
        <v>89</v>
      </c>
      <c r="AW346" s="14" t="s">
        <v>4</v>
      </c>
      <c r="AX346" s="14" t="s">
        <v>21</v>
      </c>
      <c r="AY346" s="253" t="s">
        <v>129</v>
      </c>
    </row>
    <row r="347" spans="1:65" s="2" customFormat="1" ht="21.75" customHeight="1">
      <c r="A347" s="39"/>
      <c r="B347" s="40"/>
      <c r="C347" s="215" t="s">
        <v>409</v>
      </c>
      <c r="D347" s="215" t="s">
        <v>131</v>
      </c>
      <c r="E347" s="216" t="s">
        <v>410</v>
      </c>
      <c r="F347" s="217" t="s">
        <v>411</v>
      </c>
      <c r="G347" s="218" t="s">
        <v>134</v>
      </c>
      <c r="H347" s="219">
        <v>673.75</v>
      </c>
      <c r="I347" s="220"/>
      <c r="J347" s="221">
        <f>ROUND(I347*H347,2)</f>
        <v>0</v>
      </c>
      <c r="K347" s="217" t="s">
        <v>135</v>
      </c>
      <c r="L347" s="45"/>
      <c r="M347" s="222" t="s">
        <v>1</v>
      </c>
      <c r="N347" s="223" t="s">
        <v>45</v>
      </c>
      <c r="O347" s="92"/>
      <c r="P347" s="224">
        <f>O347*H347</f>
        <v>0</v>
      </c>
      <c r="Q347" s="224">
        <v>0</v>
      </c>
      <c r="R347" s="224">
        <f>Q347*H347</f>
        <v>0</v>
      </c>
      <c r="S347" s="224">
        <v>0</v>
      </c>
      <c r="T347" s="225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6" t="s">
        <v>241</v>
      </c>
      <c r="AT347" s="226" t="s">
        <v>131</v>
      </c>
      <c r="AU347" s="226" t="s">
        <v>89</v>
      </c>
      <c r="AY347" s="18" t="s">
        <v>129</v>
      </c>
      <c r="BE347" s="227">
        <f>IF(N347="základní",J347,0)</f>
        <v>0</v>
      </c>
      <c r="BF347" s="227">
        <f>IF(N347="snížená",J347,0)</f>
        <v>0</v>
      </c>
      <c r="BG347" s="227">
        <f>IF(N347="zákl. přenesená",J347,0)</f>
        <v>0</v>
      </c>
      <c r="BH347" s="227">
        <f>IF(N347="sníž. přenesená",J347,0)</f>
        <v>0</v>
      </c>
      <c r="BI347" s="227">
        <f>IF(N347="nulová",J347,0)</f>
        <v>0</v>
      </c>
      <c r="BJ347" s="18" t="s">
        <v>21</v>
      </c>
      <c r="BK347" s="227">
        <f>ROUND(I347*H347,2)</f>
        <v>0</v>
      </c>
      <c r="BL347" s="18" t="s">
        <v>241</v>
      </c>
      <c r="BM347" s="226" t="s">
        <v>412</v>
      </c>
    </row>
    <row r="348" spans="1:47" s="2" customFormat="1" ht="12">
      <c r="A348" s="39"/>
      <c r="B348" s="40"/>
      <c r="C348" s="41"/>
      <c r="D348" s="228" t="s">
        <v>138</v>
      </c>
      <c r="E348" s="41"/>
      <c r="F348" s="229" t="s">
        <v>413</v>
      </c>
      <c r="G348" s="41"/>
      <c r="H348" s="41"/>
      <c r="I348" s="230"/>
      <c r="J348" s="41"/>
      <c r="K348" s="41"/>
      <c r="L348" s="45"/>
      <c r="M348" s="231"/>
      <c r="N348" s="232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138</v>
      </c>
      <c r="AU348" s="18" t="s">
        <v>89</v>
      </c>
    </row>
    <row r="349" spans="1:65" s="2" customFormat="1" ht="24.15" customHeight="1">
      <c r="A349" s="39"/>
      <c r="B349" s="40"/>
      <c r="C349" s="276" t="s">
        <v>414</v>
      </c>
      <c r="D349" s="276" t="s">
        <v>206</v>
      </c>
      <c r="E349" s="277" t="s">
        <v>415</v>
      </c>
      <c r="F349" s="278" t="s">
        <v>416</v>
      </c>
      <c r="G349" s="279" t="s">
        <v>134</v>
      </c>
      <c r="H349" s="280">
        <v>687.225</v>
      </c>
      <c r="I349" s="281"/>
      <c r="J349" s="282">
        <f>ROUND(I349*H349,2)</f>
        <v>0</v>
      </c>
      <c r="K349" s="278" t="s">
        <v>135</v>
      </c>
      <c r="L349" s="283"/>
      <c r="M349" s="284" t="s">
        <v>1</v>
      </c>
      <c r="N349" s="285" t="s">
        <v>45</v>
      </c>
      <c r="O349" s="92"/>
      <c r="P349" s="224">
        <f>O349*H349</f>
        <v>0</v>
      </c>
      <c r="Q349" s="224">
        <v>0.0048</v>
      </c>
      <c r="R349" s="224">
        <f>Q349*H349</f>
        <v>3.2986799999999996</v>
      </c>
      <c r="S349" s="224">
        <v>0</v>
      </c>
      <c r="T349" s="225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26" t="s">
        <v>352</v>
      </c>
      <c r="AT349" s="226" t="s">
        <v>206</v>
      </c>
      <c r="AU349" s="226" t="s">
        <v>89</v>
      </c>
      <c r="AY349" s="18" t="s">
        <v>129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8" t="s">
        <v>21</v>
      </c>
      <c r="BK349" s="227">
        <f>ROUND(I349*H349,2)</f>
        <v>0</v>
      </c>
      <c r="BL349" s="18" t="s">
        <v>241</v>
      </c>
      <c r="BM349" s="226" t="s">
        <v>417</v>
      </c>
    </row>
    <row r="350" spans="1:47" s="2" customFormat="1" ht="12">
      <c r="A350" s="39"/>
      <c r="B350" s="40"/>
      <c r="C350" s="41"/>
      <c r="D350" s="228" t="s">
        <v>138</v>
      </c>
      <c r="E350" s="41"/>
      <c r="F350" s="229" t="s">
        <v>416</v>
      </c>
      <c r="G350" s="41"/>
      <c r="H350" s="41"/>
      <c r="I350" s="230"/>
      <c r="J350" s="41"/>
      <c r="K350" s="41"/>
      <c r="L350" s="45"/>
      <c r="M350" s="231"/>
      <c r="N350" s="232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138</v>
      </c>
      <c r="AU350" s="18" t="s">
        <v>89</v>
      </c>
    </row>
    <row r="351" spans="1:51" s="14" customFormat="1" ht="12">
      <c r="A351" s="14"/>
      <c r="B351" s="243"/>
      <c r="C351" s="244"/>
      <c r="D351" s="228" t="s">
        <v>145</v>
      </c>
      <c r="E351" s="244"/>
      <c r="F351" s="246" t="s">
        <v>418</v>
      </c>
      <c r="G351" s="244"/>
      <c r="H351" s="247">
        <v>687.225</v>
      </c>
      <c r="I351" s="248"/>
      <c r="J351" s="244"/>
      <c r="K351" s="244"/>
      <c r="L351" s="249"/>
      <c r="M351" s="250"/>
      <c r="N351" s="251"/>
      <c r="O351" s="251"/>
      <c r="P351" s="251"/>
      <c r="Q351" s="251"/>
      <c r="R351" s="251"/>
      <c r="S351" s="251"/>
      <c r="T351" s="25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3" t="s">
        <v>145</v>
      </c>
      <c r="AU351" s="253" t="s">
        <v>89</v>
      </c>
      <c r="AV351" s="14" t="s">
        <v>89</v>
      </c>
      <c r="AW351" s="14" t="s">
        <v>4</v>
      </c>
      <c r="AX351" s="14" t="s">
        <v>21</v>
      </c>
      <c r="AY351" s="253" t="s">
        <v>129</v>
      </c>
    </row>
    <row r="352" spans="1:65" s="2" customFormat="1" ht="33" customHeight="1">
      <c r="A352" s="39"/>
      <c r="B352" s="40"/>
      <c r="C352" s="215" t="s">
        <v>419</v>
      </c>
      <c r="D352" s="215" t="s">
        <v>131</v>
      </c>
      <c r="E352" s="216" t="s">
        <v>420</v>
      </c>
      <c r="F352" s="217" t="s">
        <v>421</v>
      </c>
      <c r="G352" s="218" t="s">
        <v>345</v>
      </c>
      <c r="H352" s="219">
        <v>11.698</v>
      </c>
      <c r="I352" s="220"/>
      <c r="J352" s="221">
        <f>ROUND(I352*H352,2)</f>
        <v>0</v>
      </c>
      <c r="K352" s="217" t="s">
        <v>135</v>
      </c>
      <c r="L352" s="45"/>
      <c r="M352" s="222" t="s">
        <v>1</v>
      </c>
      <c r="N352" s="223" t="s">
        <v>45</v>
      </c>
      <c r="O352" s="92"/>
      <c r="P352" s="224">
        <f>O352*H352</f>
        <v>0</v>
      </c>
      <c r="Q352" s="224">
        <v>0</v>
      </c>
      <c r="R352" s="224">
        <f>Q352*H352</f>
        <v>0</v>
      </c>
      <c r="S352" s="224">
        <v>0</v>
      </c>
      <c r="T352" s="22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6" t="s">
        <v>241</v>
      </c>
      <c r="AT352" s="226" t="s">
        <v>131</v>
      </c>
      <c r="AU352" s="226" t="s">
        <v>89</v>
      </c>
      <c r="AY352" s="18" t="s">
        <v>129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18" t="s">
        <v>21</v>
      </c>
      <c r="BK352" s="227">
        <f>ROUND(I352*H352,2)</f>
        <v>0</v>
      </c>
      <c r="BL352" s="18" t="s">
        <v>241</v>
      </c>
      <c r="BM352" s="226" t="s">
        <v>422</v>
      </c>
    </row>
    <row r="353" spans="1:47" s="2" customFormat="1" ht="12">
      <c r="A353" s="39"/>
      <c r="B353" s="40"/>
      <c r="C353" s="41"/>
      <c r="D353" s="228" t="s">
        <v>138</v>
      </c>
      <c r="E353" s="41"/>
      <c r="F353" s="229" t="s">
        <v>423</v>
      </c>
      <c r="G353" s="41"/>
      <c r="H353" s="41"/>
      <c r="I353" s="230"/>
      <c r="J353" s="41"/>
      <c r="K353" s="41"/>
      <c r="L353" s="45"/>
      <c r="M353" s="231"/>
      <c r="N353" s="232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138</v>
      </c>
      <c r="AU353" s="18" t="s">
        <v>89</v>
      </c>
    </row>
    <row r="354" spans="1:63" s="12" customFormat="1" ht="22.8" customHeight="1">
      <c r="A354" s="12"/>
      <c r="B354" s="199"/>
      <c r="C354" s="200"/>
      <c r="D354" s="201" t="s">
        <v>79</v>
      </c>
      <c r="E354" s="213" t="s">
        <v>424</v>
      </c>
      <c r="F354" s="213" t="s">
        <v>425</v>
      </c>
      <c r="G354" s="200"/>
      <c r="H354" s="200"/>
      <c r="I354" s="203"/>
      <c r="J354" s="214">
        <f>BK354</f>
        <v>0</v>
      </c>
      <c r="K354" s="200"/>
      <c r="L354" s="205"/>
      <c r="M354" s="206"/>
      <c r="N354" s="207"/>
      <c r="O354" s="207"/>
      <c r="P354" s="208">
        <f>SUM(P355:P373)</f>
        <v>0</v>
      </c>
      <c r="Q354" s="207"/>
      <c r="R354" s="208">
        <f>SUM(R355:R373)</f>
        <v>0.677982</v>
      </c>
      <c r="S354" s="207"/>
      <c r="T354" s="209">
        <f>SUM(T355:T373)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0" t="s">
        <v>89</v>
      </c>
      <c r="AT354" s="211" t="s">
        <v>79</v>
      </c>
      <c r="AU354" s="211" t="s">
        <v>21</v>
      </c>
      <c r="AY354" s="210" t="s">
        <v>129</v>
      </c>
      <c r="BK354" s="212">
        <f>SUM(BK355:BK373)</f>
        <v>0</v>
      </c>
    </row>
    <row r="355" spans="1:65" s="2" customFormat="1" ht="33" customHeight="1">
      <c r="A355" s="39"/>
      <c r="B355" s="40"/>
      <c r="C355" s="215" t="s">
        <v>426</v>
      </c>
      <c r="D355" s="215" t="s">
        <v>131</v>
      </c>
      <c r="E355" s="216" t="s">
        <v>427</v>
      </c>
      <c r="F355" s="217" t="s">
        <v>428</v>
      </c>
      <c r="G355" s="218" t="s">
        <v>158</v>
      </c>
      <c r="H355" s="219">
        <v>127.16</v>
      </c>
      <c r="I355" s="220"/>
      <c r="J355" s="221">
        <f>ROUND(I355*H355,2)</f>
        <v>0</v>
      </c>
      <c r="K355" s="217" t="s">
        <v>135</v>
      </c>
      <c r="L355" s="45"/>
      <c r="M355" s="222" t="s">
        <v>1</v>
      </c>
      <c r="N355" s="223" t="s">
        <v>45</v>
      </c>
      <c r="O355" s="92"/>
      <c r="P355" s="224">
        <f>O355*H355</f>
        <v>0</v>
      </c>
      <c r="Q355" s="224">
        <v>0.00335</v>
      </c>
      <c r="R355" s="224">
        <f>Q355*H355</f>
        <v>0.425986</v>
      </c>
      <c r="S355" s="224">
        <v>0</v>
      </c>
      <c r="T355" s="22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6" t="s">
        <v>241</v>
      </c>
      <c r="AT355" s="226" t="s">
        <v>131</v>
      </c>
      <c r="AU355" s="226" t="s">
        <v>89</v>
      </c>
      <c r="AY355" s="18" t="s">
        <v>129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18" t="s">
        <v>21</v>
      </c>
      <c r="BK355" s="227">
        <f>ROUND(I355*H355,2)</f>
        <v>0</v>
      </c>
      <c r="BL355" s="18" t="s">
        <v>241</v>
      </c>
      <c r="BM355" s="226" t="s">
        <v>429</v>
      </c>
    </row>
    <row r="356" spans="1:47" s="2" customFormat="1" ht="12">
      <c r="A356" s="39"/>
      <c r="B356" s="40"/>
      <c r="C356" s="41"/>
      <c r="D356" s="228" t="s">
        <v>138</v>
      </c>
      <c r="E356" s="41"/>
      <c r="F356" s="229" t="s">
        <v>430</v>
      </c>
      <c r="G356" s="41"/>
      <c r="H356" s="41"/>
      <c r="I356" s="230"/>
      <c r="J356" s="41"/>
      <c r="K356" s="41"/>
      <c r="L356" s="45"/>
      <c r="M356" s="231"/>
      <c r="N356" s="232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138</v>
      </c>
      <c r="AU356" s="18" t="s">
        <v>89</v>
      </c>
    </row>
    <row r="357" spans="1:51" s="13" customFormat="1" ht="12">
      <c r="A357" s="13"/>
      <c r="B357" s="233"/>
      <c r="C357" s="234"/>
      <c r="D357" s="228" t="s">
        <v>145</v>
      </c>
      <c r="E357" s="235" t="s">
        <v>1</v>
      </c>
      <c r="F357" s="236" t="s">
        <v>431</v>
      </c>
      <c r="G357" s="234"/>
      <c r="H357" s="235" t="s">
        <v>1</v>
      </c>
      <c r="I357" s="237"/>
      <c r="J357" s="234"/>
      <c r="K357" s="234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145</v>
      </c>
      <c r="AU357" s="242" t="s">
        <v>89</v>
      </c>
      <c r="AV357" s="13" t="s">
        <v>21</v>
      </c>
      <c r="AW357" s="13" t="s">
        <v>36</v>
      </c>
      <c r="AX357" s="13" t="s">
        <v>80</v>
      </c>
      <c r="AY357" s="242" t="s">
        <v>129</v>
      </c>
    </row>
    <row r="358" spans="1:51" s="14" customFormat="1" ht="12">
      <c r="A358" s="14"/>
      <c r="B358" s="243"/>
      <c r="C358" s="244"/>
      <c r="D358" s="228" t="s">
        <v>145</v>
      </c>
      <c r="E358" s="245" t="s">
        <v>1</v>
      </c>
      <c r="F358" s="246" t="s">
        <v>229</v>
      </c>
      <c r="G358" s="244"/>
      <c r="H358" s="247">
        <v>127.16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145</v>
      </c>
      <c r="AU358" s="253" t="s">
        <v>89</v>
      </c>
      <c r="AV358" s="14" t="s">
        <v>89</v>
      </c>
      <c r="AW358" s="14" t="s">
        <v>36</v>
      </c>
      <c r="AX358" s="14" t="s">
        <v>21</v>
      </c>
      <c r="AY358" s="253" t="s">
        <v>129</v>
      </c>
    </row>
    <row r="359" spans="1:65" s="2" customFormat="1" ht="24.15" customHeight="1">
      <c r="A359" s="39"/>
      <c r="B359" s="40"/>
      <c r="C359" s="215" t="s">
        <v>432</v>
      </c>
      <c r="D359" s="215" t="s">
        <v>131</v>
      </c>
      <c r="E359" s="216" t="s">
        <v>433</v>
      </c>
      <c r="F359" s="217" t="s">
        <v>434</v>
      </c>
      <c r="G359" s="218" t="s">
        <v>158</v>
      </c>
      <c r="H359" s="219">
        <v>172.6</v>
      </c>
      <c r="I359" s="220"/>
      <c r="J359" s="221">
        <f>ROUND(I359*H359,2)</f>
        <v>0</v>
      </c>
      <c r="K359" s="217" t="s">
        <v>135</v>
      </c>
      <c r="L359" s="45"/>
      <c r="M359" s="222" t="s">
        <v>1</v>
      </c>
      <c r="N359" s="223" t="s">
        <v>45</v>
      </c>
      <c r="O359" s="92"/>
      <c r="P359" s="224">
        <f>O359*H359</f>
        <v>0</v>
      </c>
      <c r="Q359" s="224">
        <v>0.00146</v>
      </c>
      <c r="R359" s="224">
        <f>Q359*H359</f>
        <v>0.251996</v>
      </c>
      <c r="S359" s="224">
        <v>0</v>
      </c>
      <c r="T359" s="22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6" t="s">
        <v>241</v>
      </c>
      <c r="AT359" s="226" t="s">
        <v>131</v>
      </c>
      <c r="AU359" s="226" t="s">
        <v>89</v>
      </c>
      <c r="AY359" s="18" t="s">
        <v>129</v>
      </c>
      <c r="BE359" s="227">
        <f>IF(N359="základní",J359,0)</f>
        <v>0</v>
      </c>
      <c r="BF359" s="227">
        <f>IF(N359="snížená",J359,0)</f>
        <v>0</v>
      </c>
      <c r="BG359" s="227">
        <f>IF(N359="zákl. přenesená",J359,0)</f>
        <v>0</v>
      </c>
      <c r="BH359" s="227">
        <f>IF(N359="sníž. přenesená",J359,0)</f>
        <v>0</v>
      </c>
      <c r="BI359" s="227">
        <f>IF(N359="nulová",J359,0)</f>
        <v>0</v>
      </c>
      <c r="BJ359" s="18" t="s">
        <v>21</v>
      </c>
      <c r="BK359" s="227">
        <f>ROUND(I359*H359,2)</f>
        <v>0</v>
      </c>
      <c r="BL359" s="18" t="s">
        <v>241</v>
      </c>
      <c r="BM359" s="226" t="s">
        <v>435</v>
      </c>
    </row>
    <row r="360" spans="1:47" s="2" customFormat="1" ht="12">
      <c r="A360" s="39"/>
      <c r="B360" s="40"/>
      <c r="C360" s="41"/>
      <c r="D360" s="228" t="s">
        <v>138</v>
      </c>
      <c r="E360" s="41"/>
      <c r="F360" s="229" t="s">
        <v>436</v>
      </c>
      <c r="G360" s="41"/>
      <c r="H360" s="41"/>
      <c r="I360" s="230"/>
      <c r="J360" s="41"/>
      <c r="K360" s="41"/>
      <c r="L360" s="45"/>
      <c r="M360" s="231"/>
      <c r="N360" s="232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138</v>
      </c>
      <c r="AU360" s="18" t="s">
        <v>89</v>
      </c>
    </row>
    <row r="361" spans="1:51" s="14" customFormat="1" ht="12">
      <c r="A361" s="14"/>
      <c r="B361" s="243"/>
      <c r="C361" s="244"/>
      <c r="D361" s="228" t="s">
        <v>145</v>
      </c>
      <c r="E361" s="245" t="s">
        <v>1</v>
      </c>
      <c r="F361" s="246" t="s">
        <v>272</v>
      </c>
      <c r="G361" s="244"/>
      <c r="H361" s="247">
        <v>39.9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3" t="s">
        <v>145</v>
      </c>
      <c r="AU361" s="253" t="s">
        <v>89</v>
      </c>
      <c r="AV361" s="14" t="s">
        <v>89</v>
      </c>
      <c r="AW361" s="14" t="s">
        <v>36</v>
      </c>
      <c r="AX361" s="14" t="s">
        <v>80</v>
      </c>
      <c r="AY361" s="253" t="s">
        <v>129</v>
      </c>
    </row>
    <row r="362" spans="1:51" s="14" customFormat="1" ht="12">
      <c r="A362" s="14"/>
      <c r="B362" s="243"/>
      <c r="C362" s="244"/>
      <c r="D362" s="228" t="s">
        <v>145</v>
      </c>
      <c r="E362" s="245" t="s">
        <v>1</v>
      </c>
      <c r="F362" s="246" t="s">
        <v>273</v>
      </c>
      <c r="G362" s="244"/>
      <c r="H362" s="247">
        <v>1.9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3" t="s">
        <v>145</v>
      </c>
      <c r="AU362" s="253" t="s">
        <v>89</v>
      </c>
      <c r="AV362" s="14" t="s">
        <v>89</v>
      </c>
      <c r="AW362" s="14" t="s">
        <v>36</v>
      </c>
      <c r="AX362" s="14" t="s">
        <v>80</v>
      </c>
      <c r="AY362" s="253" t="s">
        <v>129</v>
      </c>
    </row>
    <row r="363" spans="1:51" s="14" customFormat="1" ht="12">
      <c r="A363" s="14"/>
      <c r="B363" s="243"/>
      <c r="C363" s="244"/>
      <c r="D363" s="228" t="s">
        <v>145</v>
      </c>
      <c r="E363" s="245" t="s">
        <v>1</v>
      </c>
      <c r="F363" s="246" t="s">
        <v>274</v>
      </c>
      <c r="G363" s="244"/>
      <c r="H363" s="247">
        <v>2.85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145</v>
      </c>
      <c r="AU363" s="253" t="s">
        <v>89</v>
      </c>
      <c r="AV363" s="14" t="s">
        <v>89</v>
      </c>
      <c r="AW363" s="14" t="s">
        <v>36</v>
      </c>
      <c r="AX363" s="14" t="s">
        <v>80</v>
      </c>
      <c r="AY363" s="253" t="s">
        <v>129</v>
      </c>
    </row>
    <row r="364" spans="1:51" s="14" customFormat="1" ht="12">
      <c r="A364" s="14"/>
      <c r="B364" s="243"/>
      <c r="C364" s="244"/>
      <c r="D364" s="228" t="s">
        <v>145</v>
      </c>
      <c r="E364" s="245" t="s">
        <v>1</v>
      </c>
      <c r="F364" s="246" t="s">
        <v>275</v>
      </c>
      <c r="G364" s="244"/>
      <c r="H364" s="247">
        <v>122.55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3" t="s">
        <v>145</v>
      </c>
      <c r="AU364" s="253" t="s">
        <v>89</v>
      </c>
      <c r="AV364" s="14" t="s">
        <v>89</v>
      </c>
      <c r="AW364" s="14" t="s">
        <v>36</v>
      </c>
      <c r="AX364" s="14" t="s">
        <v>80</v>
      </c>
      <c r="AY364" s="253" t="s">
        <v>129</v>
      </c>
    </row>
    <row r="365" spans="1:51" s="14" customFormat="1" ht="12">
      <c r="A365" s="14"/>
      <c r="B365" s="243"/>
      <c r="C365" s="244"/>
      <c r="D365" s="228" t="s">
        <v>145</v>
      </c>
      <c r="E365" s="245" t="s">
        <v>1</v>
      </c>
      <c r="F365" s="246" t="s">
        <v>276</v>
      </c>
      <c r="G365" s="244"/>
      <c r="H365" s="247">
        <v>0.75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145</v>
      </c>
      <c r="AU365" s="253" t="s">
        <v>89</v>
      </c>
      <c r="AV365" s="14" t="s">
        <v>89</v>
      </c>
      <c r="AW365" s="14" t="s">
        <v>36</v>
      </c>
      <c r="AX365" s="14" t="s">
        <v>80</v>
      </c>
      <c r="AY365" s="253" t="s">
        <v>129</v>
      </c>
    </row>
    <row r="366" spans="1:51" s="14" customFormat="1" ht="12">
      <c r="A366" s="14"/>
      <c r="B366" s="243"/>
      <c r="C366" s="244"/>
      <c r="D366" s="228" t="s">
        <v>145</v>
      </c>
      <c r="E366" s="245" t="s">
        <v>1</v>
      </c>
      <c r="F366" s="246" t="s">
        <v>277</v>
      </c>
      <c r="G366" s="244"/>
      <c r="H366" s="247">
        <v>0.9</v>
      </c>
      <c r="I366" s="248"/>
      <c r="J366" s="244"/>
      <c r="K366" s="244"/>
      <c r="L366" s="249"/>
      <c r="M366" s="250"/>
      <c r="N366" s="251"/>
      <c r="O366" s="251"/>
      <c r="P366" s="251"/>
      <c r="Q366" s="251"/>
      <c r="R366" s="251"/>
      <c r="S366" s="251"/>
      <c r="T366" s="25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3" t="s">
        <v>145</v>
      </c>
      <c r="AU366" s="253" t="s">
        <v>89</v>
      </c>
      <c r="AV366" s="14" t="s">
        <v>89</v>
      </c>
      <c r="AW366" s="14" t="s">
        <v>36</v>
      </c>
      <c r="AX366" s="14" t="s">
        <v>80</v>
      </c>
      <c r="AY366" s="253" t="s">
        <v>129</v>
      </c>
    </row>
    <row r="367" spans="1:51" s="14" customFormat="1" ht="12">
      <c r="A367" s="14"/>
      <c r="B367" s="243"/>
      <c r="C367" s="244"/>
      <c r="D367" s="228" t="s">
        <v>145</v>
      </c>
      <c r="E367" s="245" t="s">
        <v>1</v>
      </c>
      <c r="F367" s="246" t="s">
        <v>278</v>
      </c>
      <c r="G367" s="244"/>
      <c r="H367" s="247">
        <v>0.55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3" t="s">
        <v>145</v>
      </c>
      <c r="AU367" s="253" t="s">
        <v>89</v>
      </c>
      <c r="AV367" s="14" t="s">
        <v>89</v>
      </c>
      <c r="AW367" s="14" t="s">
        <v>36</v>
      </c>
      <c r="AX367" s="14" t="s">
        <v>80</v>
      </c>
      <c r="AY367" s="253" t="s">
        <v>129</v>
      </c>
    </row>
    <row r="368" spans="1:51" s="14" customFormat="1" ht="12">
      <c r="A368" s="14"/>
      <c r="B368" s="243"/>
      <c r="C368" s="244"/>
      <c r="D368" s="228" t="s">
        <v>145</v>
      </c>
      <c r="E368" s="245" t="s">
        <v>1</v>
      </c>
      <c r="F368" s="246" t="s">
        <v>279</v>
      </c>
      <c r="G368" s="244"/>
      <c r="H368" s="247">
        <v>0.6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3" t="s">
        <v>145</v>
      </c>
      <c r="AU368" s="253" t="s">
        <v>89</v>
      </c>
      <c r="AV368" s="14" t="s">
        <v>89</v>
      </c>
      <c r="AW368" s="14" t="s">
        <v>36</v>
      </c>
      <c r="AX368" s="14" t="s">
        <v>80</v>
      </c>
      <c r="AY368" s="253" t="s">
        <v>129</v>
      </c>
    </row>
    <row r="369" spans="1:51" s="14" customFormat="1" ht="12">
      <c r="A369" s="14"/>
      <c r="B369" s="243"/>
      <c r="C369" s="244"/>
      <c r="D369" s="228" t="s">
        <v>145</v>
      </c>
      <c r="E369" s="245" t="s">
        <v>1</v>
      </c>
      <c r="F369" s="246" t="s">
        <v>280</v>
      </c>
      <c r="G369" s="244"/>
      <c r="H369" s="247">
        <v>0.8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3" t="s">
        <v>145</v>
      </c>
      <c r="AU369" s="253" t="s">
        <v>89</v>
      </c>
      <c r="AV369" s="14" t="s">
        <v>89</v>
      </c>
      <c r="AW369" s="14" t="s">
        <v>36</v>
      </c>
      <c r="AX369" s="14" t="s">
        <v>80</v>
      </c>
      <c r="AY369" s="253" t="s">
        <v>129</v>
      </c>
    </row>
    <row r="370" spans="1:51" s="14" customFormat="1" ht="12">
      <c r="A370" s="14"/>
      <c r="B370" s="243"/>
      <c r="C370" s="244"/>
      <c r="D370" s="228" t="s">
        <v>145</v>
      </c>
      <c r="E370" s="245" t="s">
        <v>1</v>
      </c>
      <c r="F370" s="246" t="s">
        <v>281</v>
      </c>
      <c r="G370" s="244"/>
      <c r="H370" s="247">
        <v>1.8</v>
      </c>
      <c r="I370" s="248"/>
      <c r="J370" s="244"/>
      <c r="K370" s="244"/>
      <c r="L370" s="249"/>
      <c r="M370" s="250"/>
      <c r="N370" s="251"/>
      <c r="O370" s="251"/>
      <c r="P370" s="251"/>
      <c r="Q370" s="251"/>
      <c r="R370" s="251"/>
      <c r="S370" s="251"/>
      <c r="T370" s="25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3" t="s">
        <v>145</v>
      </c>
      <c r="AU370" s="253" t="s">
        <v>89</v>
      </c>
      <c r="AV370" s="14" t="s">
        <v>89</v>
      </c>
      <c r="AW370" s="14" t="s">
        <v>36</v>
      </c>
      <c r="AX370" s="14" t="s">
        <v>80</v>
      </c>
      <c r="AY370" s="253" t="s">
        <v>129</v>
      </c>
    </row>
    <row r="371" spans="1:51" s="16" customFormat="1" ht="12">
      <c r="A371" s="16"/>
      <c r="B371" s="265"/>
      <c r="C371" s="266"/>
      <c r="D371" s="228" t="s">
        <v>145</v>
      </c>
      <c r="E371" s="267" t="s">
        <v>1</v>
      </c>
      <c r="F371" s="268" t="s">
        <v>176</v>
      </c>
      <c r="G371" s="266"/>
      <c r="H371" s="269">
        <v>172.60000000000002</v>
      </c>
      <c r="I371" s="270"/>
      <c r="J371" s="266"/>
      <c r="K371" s="266"/>
      <c r="L371" s="271"/>
      <c r="M371" s="272"/>
      <c r="N371" s="273"/>
      <c r="O371" s="273"/>
      <c r="P371" s="273"/>
      <c r="Q371" s="273"/>
      <c r="R371" s="273"/>
      <c r="S371" s="273"/>
      <c r="T371" s="274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T371" s="275" t="s">
        <v>145</v>
      </c>
      <c r="AU371" s="275" t="s">
        <v>89</v>
      </c>
      <c r="AV371" s="16" t="s">
        <v>136</v>
      </c>
      <c r="AW371" s="16" t="s">
        <v>36</v>
      </c>
      <c r="AX371" s="16" t="s">
        <v>21</v>
      </c>
      <c r="AY371" s="275" t="s">
        <v>129</v>
      </c>
    </row>
    <row r="372" spans="1:65" s="2" customFormat="1" ht="33" customHeight="1">
      <c r="A372" s="39"/>
      <c r="B372" s="40"/>
      <c r="C372" s="215" t="s">
        <v>437</v>
      </c>
      <c r="D372" s="215" t="s">
        <v>131</v>
      </c>
      <c r="E372" s="216" t="s">
        <v>438</v>
      </c>
      <c r="F372" s="217" t="s">
        <v>439</v>
      </c>
      <c r="G372" s="218" t="s">
        <v>345</v>
      </c>
      <c r="H372" s="219">
        <v>0.678</v>
      </c>
      <c r="I372" s="220"/>
      <c r="J372" s="221">
        <f>ROUND(I372*H372,2)</f>
        <v>0</v>
      </c>
      <c r="K372" s="217" t="s">
        <v>135</v>
      </c>
      <c r="L372" s="45"/>
      <c r="M372" s="222" t="s">
        <v>1</v>
      </c>
      <c r="N372" s="223" t="s">
        <v>45</v>
      </c>
      <c r="O372" s="92"/>
      <c r="P372" s="224">
        <f>O372*H372</f>
        <v>0</v>
      </c>
      <c r="Q372" s="224">
        <v>0</v>
      </c>
      <c r="R372" s="224">
        <f>Q372*H372</f>
        <v>0</v>
      </c>
      <c r="S372" s="224">
        <v>0</v>
      </c>
      <c r="T372" s="225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6" t="s">
        <v>241</v>
      </c>
      <c r="AT372" s="226" t="s">
        <v>131</v>
      </c>
      <c r="AU372" s="226" t="s">
        <v>89</v>
      </c>
      <c r="AY372" s="18" t="s">
        <v>129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18" t="s">
        <v>21</v>
      </c>
      <c r="BK372" s="227">
        <f>ROUND(I372*H372,2)</f>
        <v>0</v>
      </c>
      <c r="BL372" s="18" t="s">
        <v>241</v>
      </c>
      <c r="BM372" s="226" t="s">
        <v>440</v>
      </c>
    </row>
    <row r="373" spans="1:47" s="2" customFormat="1" ht="12">
      <c r="A373" s="39"/>
      <c r="B373" s="40"/>
      <c r="C373" s="41"/>
      <c r="D373" s="228" t="s">
        <v>138</v>
      </c>
      <c r="E373" s="41"/>
      <c r="F373" s="229" t="s">
        <v>441</v>
      </c>
      <c r="G373" s="41"/>
      <c r="H373" s="41"/>
      <c r="I373" s="230"/>
      <c r="J373" s="41"/>
      <c r="K373" s="41"/>
      <c r="L373" s="45"/>
      <c r="M373" s="231"/>
      <c r="N373" s="232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138</v>
      </c>
      <c r="AU373" s="18" t="s">
        <v>89</v>
      </c>
    </row>
    <row r="374" spans="1:63" s="12" customFormat="1" ht="22.8" customHeight="1">
      <c r="A374" s="12"/>
      <c r="B374" s="199"/>
      <c r="C374" s="200"/>
      <c r="D374" s="201" t="s">
        <v>79</v>
      </c>
      <c r="E374" s="213" t="s">
        <v>442</v>
      </c>
      <c r="F374" s="213" t="s">
        <v>443</v>
      </c>
      <c r="G374" s="200"/>
      <c r="H374" s="200"/>
      <c r="I374" s="203"/>
      <c r="J374" s="214">
        <f>BK374</f>
        <v>0</v>
      </c>
      <c r="K374" s="200"/>
      <c r="L374" s="205"/>
      <c r="M374" s="206"/>
      <c r="N374" s="207"/>
      <c r="O374" s="207"/>
      <c r="P374" s="208">
        <f>SUM(P375:P460)</f>
        <v>0</v>
      </c>
      <c r="Q374" s="207"/>
      <c r="R374" s="208">
        <f>SUM(R375:R460)</f>
        <v>0.25369321</v>
      </c>
      <c r="S374" s="207"/>
      <c r="T374" s="209">
        <f>SUM(T375:T460)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0" t="s">
        <v>89</v>
      </c>
      <c r="AT374" s="211" t="s">
        <v>79</v>
      </c>
      <c r="AU374" s="211" t="s">
        <v>21</v>
      </c>
      <c r="AY374" s="210" t="s">
        <v>129</v>
      </c>
      <c r="BK374" s="212">
        <f>SUM(BK375:BK460)</f>
        <v>0</v>
      </c>
    </row>
    <row r="375" spans="1:65" s="2" customFormat="1" ht="24.15" customHeight="1">
      <c r="A375" s="39"/>
      <c r="B375" s="40"/>
      <c r="C375" s="215" t="s">
        <v>444</v>
      </c>
      <c r="D375" s="215" t="s">
        <v>131</v>
      </c>
      <c r="E375" s="216" t="s">
        <v>445</v>
      </c>
      <c r="F375" s="217" t="s">
        <v>446</v>
      </c>
      <c r="G375" s="218" t="s">
        <v>447</v>
      </c>
      <c r="H375" s="219">
        <v>42</v>
      </c>
      <c r="I375" s="220"/>
      <c r="J375" s="221">
        <f>ROUND(I375*H375,2)</f>
        <v>0</v>
      </c>
      <c r="K375" s="217" t="s">
        <v>1</v>
      </c>
      <c r="L375" s="45"/>
      <c r="M375" s="222" t="s">
        <v>1</v>
      </c>
      <c r="N375" s="223" t="s">
        <v>45</v>
      </c>
      <c r="O375" s="92"/>
      <c r="P375" s="224">
        <f>O375*H375</f>
        <v>0</v>
      </c>
      <c r="Q375" s="224">
        <v>0</v>
      </c>
      <c r="R375" s="224">
        <f>Q375*H375</f>
        <v>0</v>
      </c>
      <c r="S375" s="224">
        <v>0</v>
      </c>
      <c r="T375" s="22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6" t="s">
        <v>241</v>
      </c>
      <c r="AT375" s="226" t="s">
        <v>131</v>
      </c>
      <c r="AU375" s="226" t="s">
        <v>89</v>
      </c>
      <c r="AY375" s="18" t="s">
        <v>129</v>
      </c>
      <c r="BE375" s="227">
        <f>IF(N375="základní",J375,0)</f>
        <v>0</v>
      </c>
      <c r="BF375" s="227">
        <f>IF(N375="snížená",J375,0)</f>
        <v>0</v>
      </c>
      <c r="BG375" s="227">
        <f>IF(N375="zákl. přenesená",J375,0)</f>
        <v>0</v>
      </c>
      <c r="BH375" s="227">
        <f>IF(N375="sníž. přenesená",J375,0)</f>
        <v>0</v>
      </c>
      <c r="BI375" s="227">
        <f>IF(N375="nulová",J375,0)</f>
        <v>0</v>
      </c>
      <c r="BJ375" s="18" t="s">
        <v>21</v>
      </c>
      <c r="BK375" s="227">
        <f>ROUND(I375*H375,2)</f>
        <v>0</v>
      </c>
      <c r="BL375" s="18" t="s">
        <v>241</v>
      </c>
      <c r="BM375" s="226" t="s">
        <v>448</v>
      </c>
    </row>
    <row r="376" spans="1:47" s="2" customFormat="1" ht="12">
      <c r="A376" s="39"/>
      <c r="B376" s="40"/>
      <c r="C376" s="41"/>
      <c r="D376" s="228" t="s">
        <v>138</v>
      </c>
      <c r="E376" s="41"/>
      <c r="F376" s="229" t="s">
        <v>446</v>
      </c>
      <c r="G376" s="41"/>
      <c r="H376" s="41"/>
      <c r="I376" s="230"/>
      <c r="J376" s="41"/>
      <c r="K376" s="41"/>
      <c r="L376" s="45"/>
      <c r="M376" s="231"/>
      <c r="N376" s="232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138</v>
      </c>
      <c r="AU376" s="18" t="s">
        <v>89</v>
      </c>
    </row>
    <row r="377" spans="1:51" s="13" customFormat="1" ht="12">
      <c r="A377" s="13"/>
      <c r="B377" s="233"/>
      <c r="C377" s="234"/>
      <c r="D377" s="228" t="s">
        <v>145</v>
      </c>
      <c r="E377" s="235" t="s">
        <v>1</v>
      </c>
      <c r="F377" s="236" t="s">
        <v>182</v>
      </c>
      <c r="G377" s="234"/>
      <c r="H377" s="235" t="s">
        <v>1</v>
      </c>
      <c r="I377" s="237"/>
      <c r="J377" s="234"/>
      <c r="K377" s="234"/>
      <c r="L377" s="238"/>
      <c r="M377" s="239"/>
      <c r="N377" s="240"/>
      <c r="O377" s="240"/>
      <c r="P377" s="240"/>
      <c r="Q377" s="240"/>
      <c r="R377" s="240"/>
      <c r="S377" s="240"/>
      <c r="T377" s="24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2" t="s">
        <v>145</v>
      </c>
      <c r="AU377" s="242" t="s">
        <v>89</v>
      </c>
      <c r="AV377" s="13" t="s">
        <v>21</v>
      </c>
      <c r="AW377" s="13" t="s">
        <v>36</v>
      </c>
      <c r="AX377" s="13" t="s">
        <v>80</v>
      </c>
      <c r="AY377" s="242" t="s">
        <v>129</v>
      </c>
    </row>
    <row r="378" spans="1:51" s="14" customFormat="1" ht="12">
      <c r="A378" s="14"/>
      <c r="B378" s="243"/>
      <c r="C378" s="244"/>
      <c r="D378" s="228" t="s">
        <v>145</v>
      </c>
      <c r="E378" s="245" t="s">
        <v>1</v>
      </c>
      <c r="F378" s="246" t="s">
        <v>449</v>
      </c>
      <c r="G378" s="244"/>
      <c r="H378" s="247">
        <v>42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3" t="s">
        <v>145</v>
      </c>
      <c r="AU378" s="253" t="s">
        <v>89</v>
      </c>
      <c r="AV378" s="14" t="s">
        <v>89</v>
      </c>
      <c r="AW378" s="14" t="s">
        <v>36</v>
      </c>
      <c r="AX378" s="14" t="s">
        <v>21</v>
      </c>
      <c r="AY378" s="253" t="s">
        <v>129</v>
      </c>
    </row>
    <row r="379" spans="1:65" s="2" customFormat="1" ht="24.15" customHeight="1">
      <c r="A379" s="39"/>
      <c r="B379" s="40"/>
      <c r="C379" s="215" t="s">
        <v>450</v>
      </c>
      <c r="D379" s="215" t="s">
        <v>131</v>
      </c>
      <c r="E379" s="216" t="s">
        <v>451</v>
      </c>
      <c r="F379" s="217" t="s">
        <v>452</v>
      </c>
      <c r="G379" s="218" t="s">
        <v>447</v>
      </c>
      <c r="H379" s="219">
        <v>2</v>
      </c>
      <c r="I379" s="220"/>
      <c r="J379" s="221">
        <f>ROUND(I379*H379,2)</f>
        <v>0</v>
      </c>
      <c r="K379" s="217" t="s">
        <v>1</v>
      </c>
      <c r="L379" s="45"/>
      <c r="M379" s="222" t="s">
        <v>1</v>
      </c>
      <c r="N379" s="223" t="s">
        <v>45</v>
      </c>
      <c r="O379" s="92"/>
      <c r="P379" s="224">
        <f>O379*H379</f>
        <v>0</v>
      </c>
      <c r="Q379" s="224">
        <v>0</v>
      </c>
      <c r="R379" s="224">
        <f>Q379*H379</f>
        <v>0</v>
      </c>
      <c r="S379" s="224">
        <v>0</v>
      </c>
      <c r="T379" s="22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26" t="s">
        <v>241</v>
      </c>
      <c r="AT379" s="226" t="s">
        <v>131</v>
      </c>
      <c r="AU379" s="226" t="s">
        <v>89</v>
      </c>
      <c r="AY379" s="18" t="s">
        <v>129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18" t="s">
        <v>21</v>
      </c>
      <c r="BK379" s="227">
        <f>ROUND(I379*H379,2)</f>
        <v>0</v>
      </c>
      <c r="BL379" s="18" t="s">
        <v>241</v>
      </c>
      <c r="BM379" s="226" t="s">
        <v>453</v>
      </c>
    </row>
    <row r="380" spans="1:47" s="2" customFormat="1" ht="12">
      <c r="A380" s="39"/>
      <c r="B380" s="40"/>
      <c r="C380" s="41"/>
      <c r="D380" s="228" t="s">
        <v>138</v>
      </c>
      <c r="E380" s="41"/>
      <c r="F380" s="229" t="s">
        <v>446</v>
      </c>
      <c r="G380" s="41"/>
      <c r="H380" s="41"/>
      <c r="I380" s="230"/>
      <c r="J380" s="41"/>
      <c r="K380" s="41"/>
      <c r="L380" s="45"/>
      <c r="M380" s="231"/>
      <c r="N380" s="232"/>
      <c r="O380" s="92"/>
      <c r="P380" s="92"/>
      <c r="Q380" s="92"/>
      <c r="R380" s="92"/>
      <c r="S380" s="92"/>
      <c r="T380" s="93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138</v>
      </c>
      <c r="AU380" s="18" t="s">
        <v>89</v>
      </c>
    </row>
    <row r="381" spans="1:51" s="13" customFormat="1" ht="12">
      <c r="A381" s="13"/>
      <c r="B381" s="233"/>
      <c r="C381" s="234"/>
      <c r="D381" s="228" t="s">
        <v>145</v>
      </c>
      <c r="E381" s="235" t="s">
        <v>1</v>
      </c>
      <c r="F381" s="236" t="s">
        <v>182</v>
      </c>
      <c r="G381" s="234"/>
      <c r="H381" s="235" t="s">
        <v>1</v>
      </c>
      <c r="I381" s="237"/>
      <c r="J381" s="234"/>
      <c r="K381" s="234"/>
      <c r="L381" s="238"/>
      <c r="M381" s="239"/>
      <c r="N381" s="240"/>
      <c r="O381" s="240"/>
      <c r="P381" s="240"/>
      <c r="Q381" s="240"/>
      <c r="R381" s="240"/>
      <c r="S381" s="240"/>
      <c r="T381" s="24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2" t="s">
        <v>145</v>
      </c>
      <c r="AU381" s="242" t="s">
        <v>89</v>
      </c>
      <c r="AV381" s="13" t="s">
        <v>21</v>
      </c>
      <c r="AW381" s="13" t="s">
        <v>36</v>
      </c>
      <c r="AX381" s="13" t="s">
        <v>80</v>
      </c>
      <c r="AY381" s="242" t="s">
        <v>129</v>
      </c>
    </row>
    <row r="382" spans="1:51" s="14" customFormat="1" ht="12">
      <c r="A382" s="14"/>
      <c r="B382" s="243"/>
      <c r="C382" s="244"/>
      <c r="D382" s="228" t="s">
        <v>145</v>
      </c>
      <c r="E382" s="245" t="s">
        <v>1</v>
      </c>
      <c r="F382" s="246" t="s">
        <v>89</v>
      </c>
      <c r="G382" s="244"/>
      <c r="H382" s="247">
        <v>2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3" t="s">
        <v>145</v>
      </c>
      <c r="AU382" s="253" t="s">
        <v>89</v>
      </c>
      <c r="AV382" s="14" t="s">
        <v>89</v>
      </c>
      <c r="AW382" s="14" t="s">
        <v>36</v>
      </c>
      <c r="AX382" s="14" t="s">
        <v>21</v>
      </c>
      <c r="AY382" s="253" t="s">
        <v>129</v>
      </c>
    </row>
    <row r="383" spans="1:65" s="2" customFormat="1" ht="24.15" customHeight="1">
      <c r="A383" s="39"/>
      <c r="B383" s="40"/>
      <c r="C383" s="215" t="s">
        <v>454</v>
      </c>
      <c r="D383" s="215" t="s">
        <v>131</v>
      </c>
      <c r="E383" s="216" t="s">
        <v>455</v>
      </c>
      <c r="F383" s="217" t="s">
        <v>456</v>
      </c>
      <c r="G383" s="218" t="s">
        <v>447</v>
      </c>
      <c r="H383" s="219">
        <v>3</v>
      </c>
      <c r="I383" s="220"/>
      <c r="J383" s="221">
        <f>ROUND(I383*H383,2)</f>
        <v>0</v>
      </c>
      <c r="K383" s="217" t="s">
        <v>1</v>
      </c>
      <c r="L383" s="45"/>
      <c r="M383" s="222" t="s">
        <v>1</v>
      </c>
      <c r="N383" s="223" t="s">
        <v>45</v>
      </c>
      <c r="O383" s="92"/>
      <c r="P383" s="224">
        <f>O383*H383</f>
        <v>0</v>
      </c>
      <c r="Q383" s="224">
        <v>0</v>
      </c>
      <c r="R383" s="224">
        <f>Q383*H383</f>
        <v>0</v>
      </c>
      <c r="S383" s="224">
        <v>0</v>
      </c>
      <c r="T383" s="225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6" t="s">
        <v>241</v>
      </c>
      <c r="AT383" s="226" t="s">
        <v>131</v>
      </c>
      <c r="AU383" s="226" t="s">
        <v>89</v>
      </c>
      <c r="AY383" s="18" t="s">
        <v>129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18" t="s">
        <v>21</v>
      </c>
      <c r="BK383" s="227">
        <f>ROUND(I383*H383,2)</f>
        <v>0</v>
      </c>
      <c r="BL383" s="18" t="s">
        <v>241</v>
      </c>
      <c r="BM383" s="226" t="s">
        <v>457</v>
      </c>
    </row>
    <row r="384" spans="1:47" s="2" customFormat="1" ht="12">
      <c r="A384" s="39"/>
      <c r="B384" s="40"/>
      <c r="C384" s="41"/>
      <c r="D384" s="228" t="s">
        <v>138</v>
      </c>
      <c r="E384" s="41"/>
      <c r="F384" s="229" t="s">
        <v>446</v>
      </c>
      <c r="G384" s="41"/>
      <c r="H384" s="41"/>
      <c r="I384" s="230"/>
      <c r="J384" s="41"/>
      <c r="K384" s="41"/>
      <c r="L384" s="45"/>
      <c r="M384" s="231"/>
      <c r="N384" s="232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138</v>
      </c>
      <c r="AU384" s="18" t="s">
        <v>89</v>
      </c>
    </row>
    <row r="385" spans="1:51" s="13" customFormat="1" ht="12">
      <c r="A385" s="13"/>
      <c r="B385" s="233"/>
      <c r="C385" s="234"/>
      <c r="D385" s="228" t="s">
        <v>145</v>
      </c>
      <c r="E385" s="235" t="s">
        <v>1</v>
      </c>
      <c r="F385" s="236" t="s">
        <v>182</v>
      </c>
      <c r="G385" s="234"/>
      <c r="H385" s="235" t="s">
        <v>1</v>
      </c>
      <c r="I385" s="237"/>
      <c r="J385" s="234"/>
      <c r="K385" s="234"/>
      <c r="L385" s="238"/>
      <c r="M385" s="239"/>
      <c r="N385" s="240"/>
      <c r="O385" s="240"/>
      <c r="P385" s="240"/>
      <c r="Q385" s="240"/>
      <c r="R385" s="240"/>
      <c r="S385" s="240"/>
      <c r="T385" s="24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2" t="s">
        <v>145</v>
      </c>
      <c r="AU385" s="242" t="s">
        <v>89</v>
      </c>
      <c r="AV385" s="13" t="s">
        <v>21</v>
      </c>
      <c r="AW385" s="13" t="s">
        <v>36</v>
      </c>
      <c r="AX385" s="13" t="s">
        <v>80</v>
      </c>
      <c r="AY385" s="242" t="s">
        <v>129</v>
      </c>
    </row>
    <row r="386" spans="1:51" s="14" customFormat="1" ht="12">
      <c r="A386" s="14"/>
      <c r="B386" s="243"/>
      <c r="C386" s="244"/>
      <c r="D386" s="228" t="s">
        <v>145</v>
      </c>
      <c r="E386" s="245" t="s">
        <v>1</v>
      </c>
      <c r="F386" s="246" t="s">
        <v>148</v>
      </c>
      <c r="G386" s="244"/>
      <c r="H386" s="247">
        <v>3</v>
      </c>
      <c r="I386" s="248"/>
      <c r="J386" s="244"/>
      <c r="K386" s="244"/>
      <c r="L386" s="249"/>
      <c r="M386" s="250"/>
      <c r="N386" s="251"/>
      <c r="O386" s="251"/>
      <c r="P386" s="251"/>
      <c r="Q386" s="251"/>
      <c r="R386" s="251"/>
      <c r="S386" s="251"/>
      <c r="T386" s="25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3" t="s">
        <v>145</v>
      </c>
      <c r="AU386" s="253" t="s">
        <v>89</v>
      </c>
      <c r="AV386" s="14" t="s">
        <v>89</v>
      </c>
      <c r="AW386" s="14" t="s">
        <v>36</v>
      </c>
      <c r="AX386" s="14" t="s">
        <v>21</v>
      </c>
      <c r="AY386" s="253" t="s">
        <v>129</v>
      </c>
    </row>
    <row r="387" spans="1:65" s="2" customFormat="1" ht="24.15" customHeight="1">
      <c r="A387" s="39"/>
      <c r="B387" s="40"/>
      <c r="C387" s="215" t="s">
        <v>458</v>
      </c>
      <c r="D387" s="215" t="s">
        <v>131</v>
      </c>
      <c r="E387" s="216" t="s">
        <v>459</v>
      </c>
      <c r="F387" s="217" t="s">
        <v>460</v>
      </c>
      <c r="G387" s="218" t="s">
        <v>447</v>
      </c>
      <c r="H387" s="219">
        <v>129</v>
      </c>
      <c r="I387" s="220"/>
      <c r="J387" s="221">
        <f>ROUND(I387*H387,2)</f>
        <v>0</v>
      </c>
      <c r="K387" s="217" t="s">
        <v>1</v>
      </c>
      <c r="L387" s="45"/>
      <c r="M387" s="222" t="s">
        <v>1</v>
      </c>
      <c r="N387" s="223" t="s">
        <v>45</v>
      </c>
      <c r="O387" s="92"/>
      <c r="P387" s="224">
        <f>O387*H387</f>
        <v>0</v>
      </c>
      <c r="Q387" s="224">
        <v>0</v>
      </c>
      <c r="R387" s="224">
        <f>Q387*H387</f>
        <v>0</v>
      </c>
      <c r="S387" s="224">
        <v>0</v>
      </c>
      <c r="T387" s="22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26" t="s">
        <v>241</v>
      </c>
      <c r="AT387" s="226" t="s">
        <v>131</v>
      </c>
      <c r="AU387" s="226" t="s">
        <v>89</v>
      </c>
      <c r="AY387" s="18" t="s">
        <v>129</v>
      </c>
      <c r="BE387" s="227">
        <f>IF(N387="základní",J387,0)</f>
        <v>0</v>
      </c>
      <c r="BF387" s="227">
        <f>IF(N387="snížená",J387,0)</f>
        <v>0</v>
      </c>
      <c r="BG387" s="227">
        <f>IF(N387="zákl. přenesená",J387,0)</f>
        <v>0</v>
      </c>
      <c r="BH387" s="227">
        <f>IF(N387="sníž. přenesená",J387,0)</f>
        <v>0</v>
      </c>
      <c r="BI387" s="227">
        <f>IF(N387="nulová",J387,0)</f>
        <v>0</v>
      </c>
      <c r="BJ387" s="18" t="s">
        <v>21</v>
      </c>
      <c r="BK387" s="227">
        <f>ROUND(I387*H387,2)</f>
        <v>0</v>
      </c>
      <c r="BL387" s="18" t="s">
        <v>241</v>
      </c>
      <c r="BM387" s="226" t="s">
        <v>461</v>
      </c>
    </row>
    <row r="388" spans="1:47" s="2" customFormat="1" ht="12">
      <c r="A388" s="39"/>
      <c r="B388" s="40"/>
      <c r="C388" s="41"/>
      <c r="D388" s="228" t="s">
        <v>138</v>
      </c>
      <c r="E388" s="41"/>
      <c r="F388" s="229" t="s">
        <v>446</v>
      </c>
      <c r="G388" s="41"/>
      <c r="H388" s="41"/>
      <c r="I388" s="230"/>
      <c r="J388" s="41"/>
      <c r="K388" s="41"/>
      <c r="L388" s="45"/>
      <c r="M388" s="231"/>
      <c r="N388" s="232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138</v>
      </c>
      <c r="AU388" s="18" t="s">
        <v>89</v>
      </c>
    </row>
    <row r="389" spans="1:51" s="13" customFormat="1" ht="12">
      <c r="A389" s="13"/>
      <c r="B389" s="233"/>
      <c r="C389" s="234"/>
      <c r="D389" s="228" t="s">
        <v>145</v>
      </c>
      <c r="E389" s="235" t="s">
        <v>1</v>
      </c>
      <c r="F389" s="236" t="s">
        <v>182</v>
      </c>
      <c r="G389" s="234"/>
      <c r="H389" s="235" t="s">
        <v>1</v>
      </c>
      <c r="I389" s="237"/>
      <c r="J389" s="234"/>
      <c r="K389" s="234"/>
      <c r="L389" s="238"/>
      <c r="M389" s="239"/>
      <c r="N389" s="240"/>
      <c r="O389" s="240"/>
      <c r="P389" s="240"/>
      <c r="Q389" s="240"/>
      <c r="R389" s="240"/>
      <c r="S389" s="240"/>
      <c r="T389" s="24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2" t="s">
        <v>145</v>
      </c>
      <c r="AU389" s="242" t="s">
        <v>89</v>
      </c>
      <c r="AV389" s="13" t="s">
        <v>21</v>
      </c>
      <c r="AW389" s="13" t="s">
        <v>36</v>
      </c>
      <c r="AX389" s="13" t="s">
        <v>80</v>
      </c>
      <c r="AY389" s="242" t="s">
        <v>129</v>
      </c>
    </row>
    <row r="390" spans="1:51" s="14" customFormat="1" ht="12">
      <c r="A390" s="14"/>
      <c r="B390" s="243"/>
      <c r="C390" s="244"/>
      <c r="D390" s="228" t="s">
        <v>145</v>
      </c>
      <c r="E390" s="245" t="s">
        <v>1</v>
      </c>
      <c r="F390" s="246" t="s">
        <v>462</v>
      </c>
      <c r="G390" s="244"/>
      <c r="H390" s="247">
        <v>24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145</v>
      </c>
      <c r="AU390" s="253" t="s">
        <v>89</v>
      </c>
      <c r="AV390" s="14" t="s">
        <v>89</v>
      </c>
      <c r="AW390" s="14" t="s">
        <v>36</v>
      </c>
      <c r="AX390" s="14" t="s">
        <v>80</v>
      </c>
      <c r="AY390" s="253" t="s">
        <v>129</v>
      </c>
    </row>
    <row r="391" spans="1:51" s="13" customFormat="1" ht="12">
      <c r="A391" s="13"/>
      <c r="B391" s="233"/>
      <c r="C391" s="234"/>
      <c r="D391" s="228" t="s">
        <v>145</v>
      </c>
      <c r="E391" s="235" t="s">
        <v>1</v>
      </c>
      <c r="F391" s="236" t="s">
        <v>463</v>
      </c>
      <c r="G391" s="234"/>
      <c r="H391" s="235" t="s">
        <v>1</v>
      </c>
      <c r="I391" s="237"/>
      <c r="J391" s="234"/>
      <c r="K391" s="234"/>
      <c r="L391" s="238"/>
      <c r="M391" s="239"/>
      <c r="N391" s="240"/>
      <c r="O391" s="240"/>
      <c r="P391" s="240"/>
      <c r="Q391" s="240"/>
      <c r="R391" s="240"/>
      <c r="S391" s="240"/>
      <c r="T391" s="24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2" t="s">
        <v>145</v>
      </c>
      <c r="AU391" s="242" t="s">
        <v>89</v>
      </c>
      <c r="AV391" s="13" t="s">
        <v>21</v>
      </c>
      <c r="AW391" s="13" t="s">
        <v>36</v>
      </c>
      <c r="AX391" s="13" t="s">
        <v>80</v>
      </c>
      <c r="AY391" s="242" t="s">
        <v>129</v>
      </c>
    </row>
    <row r="392" spans="1:51" s="14" customFormat="1" ht="12">
      <c r="A392" s="14"/>
      <c r="B392" s="243"/>
      <c r="C392" s="244"/>
      <c r="D392" s="228" t="s">
        <v>145</v>
      </c>
      <c r="E392" s="245" t="s">
        <v>1</v>
      </c>
      <c r="F392" s="246" t="s">
        <v>464</v>
      </c>
      <c r="G392" s="244"/>
      <c r="H392" s="247">
        <v>50</v>
      </c>
      <c r="I392" s="248"/>
      <c r="J392" s="244"/>
      <c r="K392" s="244"/>
      <c r="L392" s="249"/>
      <c r="M392" s="250"/>
      <c r="N392" s="251"/>
      <c r="O392" s="251"/>
      <c r="P392" s="251"/>
      <c r="Q392" s="251"/>
      <c r="R392" s="251"/>
      <c r="S392" s="251"/>
      <c r="T392" s="252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3" t="s">
        <v>145</v>
      </c>
      <c r="AU392" s="253" t="s">
        <v>89</v>
      </c>
      <c r="AV392" s="14" t="s">
        <v>89</v>
      </c>
      <c r="AW392" s="14" t="s">
        <v>36</v>
      </c>
      <c r="AX392" s="14" t="s">
        <v>80</v>
      </c>
      <c r="AY392" s="253" t="s">
        <v>129</v>
      </c>
    </row>
    <row r="393" spans="1:51" s="13" customFormat="1" ht="12">
      <c r="A393" s="13"/>
      <c r="B393" s="233"/>
      <c r="C393" s="234"/>
      <c r="D393" s="228" t="s">
        <v>145</v>
      </c>
      <c r="E393" s="235" t="s">
        <v>1</v>
      </c>
      <c r="F393" s="236" t="s">
        <v>465</v>
      </c>
      <c r="G393" s="234"/>
      <c r="H393" s="235" t="s">
        <v>1</v>
      </c>
      <c r="I393" s="237"/>
      <c r="J393" s="234"/>
      <c r="K393" s="234"/>
      <c r="L393" s="238"/>
      <c r="M393" s="239"/>
      <c r="N393" s="240"/>
      <c r="O393" s="240"/>
      <c r="P393" s="240"/>
      <c r="Q393" s="240"/>
      <c r="R393" s="240"/>
      <c r="S393" s="240"/>
      <c r="T393" s="24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2" t="s">
        <v>145</v>
      </c>
      <c r="AU393" s="242" t="s">
        <v>89</v>
      </c>
      <c r="AV393" s="13" t="s">
        <v>21</v>
      </c>
      <c r="AW393" s="13" t="s">
        <v>36</v>
      </c>
      <c r="AX393" s="13" t="s">
        <v>80</v>
      </c>
      <c r="AY393" s="242" t="s">
        <v>129</v>
      </c>
    </row>
    <row r="394" spans="1:51" s="14" customFormat="1" ht="12">
      <c r="A394" s="14"/>
      <c r="B394" s="243"/>
      <c r="C394" s="244"/>
      <c r="D394" s="228" t="s">
        <v>145</v>
      </c>
      <c r="E394" s="245" t="s">
        <v>1</v>
      </c>
      <c r="F394" s="246" t="s">
        <v>466</v>
      </c>
      <c r="G394" s="244"/>
      <c r="H394" s="247">
        <v>55</v>
      </c>
      <c r="I394" s="248"/>
      <c r="J394" s="244"/>
      <c r="K394" s="244"/>
      <c r="L394" s="249"/>
      <c r="M394" s="250"/>
      <c r="N394" s="251"/>
      <c r="O394" s="251"/>
      <c r="P394" s="251"/>
      <c r="Q394" s="251"/>
      <c r="R394" s="251"/>
      <c r="S394" s="251"/>
      <c r="T394" s="25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3" t="s">
        <v>145</v>
      </c>
      <c r="AU394" s="253" t="s">
        <v>89</v>
      </c>
      <c r="AV394" s="14" t="s">
        <v>89</v>
      </c>
      <c r="AW394" s="14" t="s">
        <v>36</v>
      </c>
      <c r="AX394" s="14" t="s">
        <v>80</v>
      </c>
      <c r="AY394" s="253" t="s">
        <v>129</v>
      </c>
    </row>
    <row r="395" spans="1:51" s="16" customFormat="1" ht="12">
      <c r="A395" s="16"/>
      <c r="B395" s="265"/>
      <c r="C395" s="266"/>
      <c r="D395" s="228" t="s">
        <v>145</v>
      </c>
      <c r="E395" s="267" t="s">
        <v>1</v>
      </c>
      <c r="F395" s="268" t="s">
        <v>176</v>
      </c>
      <c r="G395" s="266"/>
      <c r="H395" s="269">
        <v>129</v>
      </c>
      <c r="I395" s="270"/>
      <c r="J395" s="266"/>
      <c r="K395" s="266"/>
      <c r="L395" s="271"/>
      <c r="M395" s="272"/>
      <c r="N395" s="273"/>
      <c r="O395" s="273"/>
      <c r="P395" s="273"/>
      <c r="Q395" s="273"/>
      <c r="R395" s="273"/>
      <c r="S395" s="273"/>
      <c r="T395" s="274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T395" s="275" t="s">
        <v>145</v>
      </c>
      <c r="AU395" s="275" t="s">
        <v>89</v>
      </c>
      <c r="AV395" s="16" t="s">
        <v>136</v>
      </c>
      <c r="AW395" s="16" t="s">
        <v>36</v>
      </c>
      <c r="AX395" s="16" t="s">
        <v>21</v>
      </c>
      <c r="AY395" s="275" t="s">
        <v>129</v>
      </c>
    </row>
    <row r="396" spans="1:65" s="2" customFormat="1" ht="24.15" customHeight="1">
      <c r="A396" s="39"/>
      <c r="B396" s="40"/>
      <c r="C396" s="215" t="s">
        <v>467</v>
      </c>
      <c r="D396" s="215" t="s">
        <v>131</v>
      </c>
      <c r="E396" s="216" t="s">
        <v>468</v>
      </c>
      <c r="F396" s="217" t="s">
        <v>469</v>
      </c>
      <c r="G396" s="218" t="s">
        <v>447</v>
      </c>
      <c r="H396" s="219">
        <v>1</v>
      </c>
      <c r="I396" s="220"/>
      <c r="J396" s="221">
        <f>ROUND(I396*H396,2)</f>
        <v>0</v>
      </c>
      <c r="K396" s="217" t="s">
        <v>1</v>
      </c>
      <c r="L396" s="45"/>
      <c r="M396" s="222" t="s">
        <v>1</v>
      </c>
      <c r="N396" s="223" t="s">
        <v>45</v>
      </c>
      <c r="O396" s="92"/>
      <c r="P396" s="224">
        <f>O396*H396</f>
        <v>0</v>
      </c>
      <c r="Q396" s="224">
        <v>0</v>
      </c>
      <c r="R396" s="224">
        <f>Q396*H396</f>
        <v>0</v>
      </c>
      <c r="S396" s="224">
        <v>0</v>
      </c>
      <c r="T396" s="225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6" t="s">
        <v>241</v>
      </c>
      <c r="AT396" s="226" t="s">
        <v>131</v>
      </c>
      <c r="AU396" s="226" t="s">
        <v>89</v>
      </c>
      <c r="AY396" s="18" t="s">
        <v>129</v>
      </c>
      <c r="BE396" s="227">
        <f>IF(N396="základní",J396,0)</f>
        <v>0</v>
      </c>
      <c r="BF396" s="227">
        <f>IF(N396="snížená",J396,0)</f>
        <v>0</v>
      </c>
      <c r="BG396" s="227">
        <f>IF(N396="zákl. přenesená",J396,0)</f>
        <v>0</v>
      </c>
      <c r="BH396" s="227">
        <f>IF(N396="sníž. přenesená",J396,0)</f>
        <v>0</v>
      </c>
      <c r="BI396" s="227">
        <f>IF(N396="nulová",J396,0)</f>
        <v>0</v>
      </c>
      <c r="BJ396" s="18" t="s">
        <v>21</v>
      </c>
      <c r="BK396" s="227">
        <f>ROUND(I396*H396,2)</f>
        <v>0</v>
      </c>
      <c r="BL396" s="18" t="s">
        <v>241</v>
      </c>
      <c r="BM396" s="226" t="s">
        <v>470</v>
      </c>
    </row>
    <row r="397" spans="1:47" s="2" customFormat="1" ht="12">
      <c r="A397" s="39"/>
      <c r="B397" s="40"/>
      <c r="C397" s="41"/>
      <c r="D397" s="228" t="s">
        <v>138</v>
      </c>
      <c r="E397" s="41"/>
      <c r="F397" s="229" t="s">
        <v>446</v>
      </c>
      <c r="G397" s="41"/>
      <c r="H397" s="41"/>
      <c r="I397" s="230"/>
      <c r="J397" s="41"/>
      <c r="K397" s="41"/>
      <c r="L397" s="45"/>
      <c r="M397" s="231"/>
      <c r="N397" s="232"/>
      <c r="O397" s="92"/>
      <c r="P397" s="92"/>
      <c r="Q397" s="92"/>
      <c r="R397" s="92"/>
      <c r="S397" s="92"/>
      <c r="T397" s="93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138</v>
      </c>
      <c r="AU397" s="18" t="s">
        <v>89</v>
      </c>
    </row>
    <row r="398" spans="1:51" s="13" customFormat="1" ht="12">
      <c r="A398" s="13"/>
      <c r="B398" s="233"/>
      <c r="C398" s="234"/>
      <c r="D398" s="228" t="s">
        <v>145</v>
      </c>
      <c r="E398" s="235" t="s">
        <v>1</v>
      </c>
      <c r="F398" s="236" t="s">
        <v>463</v>
      </c>
      <c r="G398" s="234"/>
      <c r="H398" s="235" t="s">
        <v>1</v>
      </c>
      <c r="I398" s="237"/>
      <c r="J398" s="234"/>
      <c r="K398" s="234"/>
      <c r="L398" s="238"/>
      <c r="M398" s="239"/>
      <c r="N398" s="240"/>
      <c r="O398" s="240"/>
      <c r="P398" s="240"/>
      <c r="Q398" s="240"/>
      <c r="R398" s="240"/>
      <c r="S398" s="240"/>
      <c r="T398" s="24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2" t="s">
        <v>145</v>
      </c>
      <c r="AU398" s="242" t="s">
        <v>89</v>
      </c>
      <c r="AV398" s="13" t="s">
        <v>21</v>
      </c>
      <c r="AW398" s="13" t="s">
        <v>36</v>
      </c>
      <c r="AX398" s="13" t="s">
        <v>80</v>
      </c>
      <c r="AY398" s="242" t="s">
        <v>129</v>
      </c>
    </row>
    <row r="399" spans="1:51" s="14" customFormat="1" ht="12">
      <c r="A399" s="14"/>
      <c r="B399" s="243"/>
      <c r="C399" s="244"/>
      <c r="D399" s="228" t="s">
        <v>145</v>
      </c>
      <c r="E399" s="245" t="s">
        <v>1</v>
      </c>
      <c r="F399" s="246" t="s">
        <v>21</v>
      </c>
      <c r="G399" s="244"/>
      <c r="H399" s="247">
        <v>1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3" t="s">
        <v>145</v>
      </c>
      <c r="AU399" s="253" t="s">
        <v>89</v>
      </c>
      <c r="AV399" s="14" t="s">
        <v>89</v>
      </c>
      <c r="AW399" s="14" t="s">
        <v>36</v>
      </c>
      <c r="AX399" s="14" t="s">
        <v>21</v>
      </c>
      <c r="AY399" s="253" t="s">
        <v>129</v>
      </c>
    </row>
    <row r="400" spans="1:65" s="2" customFormat="1" ht="24.15" customHeight="1">
      <c r="A400" s="39"/>
      <c r="B400" s="40"/>
      <c r="C400" s="215" t="s">
        <v>471</v>
      </c>
      <c r="D400" s="215" t="s">
        <v>131</v>
      </c>
      <c r="E400" s="216" t="s">
        <v>472</v>
      </c>
      <c r="F400" s="217" t="s">
        <v>473</v>
      </c>
      <c r="G400" s="218" t="s">
        <v>447</v>
      </c>
      <c r="H400" s="219">
        <v>1</v>
      </c>
      <c r="I400" s="220"/>
      <c r="J400" s="221">
        <f>ROUND(I400*H400,2)</f>
        <v>0</v>
      </c>
      <c r="K400" s="217" t="s">
        <v>1</v>
      </c>
      <c r="L400" s="45"/>
      <c r="M400" s="222" t="s">
        <v>1</v>
      </c>
      <c r="N400" s="223" t="s">
        <v>45</v>
      </c>
      <c r="O400" s="92"/>
      <c r="P400" s="224">
        <f>O400*H400</f>
        <v>0</v>
      </c>
      <c r="Q400" s="224">
        <v>0</v>
      </c>
      <c r="R400" s="224">
        <f>Q400*H400</f>
        <v>0</v>
      </c>
      <c r="S400" s="224">
        <v>0</v>
      </c>
      <c r="T400" s="22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26" t="s">
        <v>241</v>
      </c>
      <c r="AT400" s="226" t="s">
        <v>131</v>
      </c>
      <c r="AU400" s="226" t="s">
        <v>89</v>
      </c>
      <c r="AY400" s="18" t="s">
        <v>129</v>
      </c>
      <c r="BE400" s="227">
        <f>IF(N400="základní",J400,0)</f>
        <v>0</v>
      </c>
      <c r="BF400" s="227">
        <f>IF(N400="snížená",J400,0)</f>
        <v>0</v>
      </c>
      <c r="BG400" s="227">
        <f>IF(N400="zákl. přenesená",J400,0)</f>
        <v>0</v>
      </c>
      <c r="BH400" s="227">
        <f>IF(N400="sníž. přenesená",J400,0)</f>
        <v>0</v>
      </c>
      <c r="BI400" s="227">
        <f>IF(N400="nulová",J400,0)</f>
        <v>0</v>
      </c>
      <c r="BJ400" s="18" t="s">
        <v>21</v>
      </c>
      <c r="BK400" s="227">
        <f>ROUND(I400*H400,2)</f>
        <v>0</v>
      </c>
      <c r="BL400" s="18" t="s">
        <v>241</v>
      </c>
      <c r="BM400" s="226" t="s">
        <v>474</v>
      </c>
    </row>
    <row r="401" spans="1:47" s="2" customFormat="1" ht="12">
      <c r="A401" s="39"/>
      <c r="B401" s="40"/>
      <c r="C401" s="41"/>
      <c r="D401" s="228" t="s">
        <v>138</v>
      </c>
      <c r="E401" s="41"/>
      <c r="F401" s="229" t="s">
        <v>446</v>
      </c>
      <c r="G401" s="41"/>
      <c r="H401" s="41"/>
      <c r="I401" s="230"/>
      <c r="J401" s="41"/>
      <c r="K401" s="41"/>
      <c r="L401" s="45"/>
      <c r="M401" s="231"/>
      <c r="N401" s="232"/>
      <c r="O401" s="92"/>
      <c r="P401" s="92"/>
      <c r="Q401" s="92"/>
      <c r="R401" s="92"/>
      <c r="S401" s="92"/>
      <c r="T401" s="9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138</v>
      </c>
      <c r="AU401" s="18" t="s">
        <v>89</v>
      </c>
    </row>
    <row r="402" spans="1:51" s="13" customFormat="1" ht="12">
      <c r="A402" s="13"/>
      <c r="B402" s="233"/>
      <c r="C402" s="234"/>
      <c r="D402" s="228" t="s">
        <v>145</v>
      </c>
      <c r="E402" s="235" t="s">
        <v>1</v>
      </c>
      <c r="F402" s="236" t="s">
        <v>463</v>
      </c>
      <c r="G402" s="234"/>
      <c r="H402" s="235" t="s">
        <v>1</v>
      </c>
      <c r="I402" s="237"/>
      <c r="J402" s="234"/>
      <c r="K402" s="234"/>
      <c r="L402" s="238"/>
      <c r="M402" s="239"/>
      <c r="N402" s="240"/>
      <c r="O402" s="240"/>
      <c r="P402" s="240"/>
      <c r="Q402" s="240"/>
      <c r="R402" s="240"/>
      <c r="S402" s="240"/>
      <c r="T402" s="24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2" t="s">
        <v>145</v>
      </c>
      <c r="AU402" s="242" t="s">
        <v>89</v>
      </c>
      <c r="AV402" s="13" t="s">
        <v>21</v>
      </c>
      <c r="AW402" s="13" t="s">
        <v>36</v>
      </c>
      <c r="AX402" s="13" t="s">
        <v>80</v>
      </c>
      <c r="AY402" s="242" t="s">
        <v>129</v>
      </c>
    </row>
    <row r="403" spans="1:51" s="14" customFormat="1" ht="12">
      <c r="A403" s="14"/>
      <c r="B403" s="243"/>
      <c r="C403" s="244"/>
      <c r="D403" s="228" t="s">
        <v>145</v>
      </c>
      <c r="E403" s="245" t="s">
        <v>1</v>
      </c>
      <c r="F403" s="246" t="s">
        <v>21</v>
      </c>
      <c r="G403" s="244"/>
      <c r="H403" s="247">
        <v>1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3" t="s">
        <v>145</v>
      </c>
      <c r="AU403" s="253" t="s">
        <v>89</v>
      </c>
      <c r="AV403" s="14" t="s">
        <v>89</v>
      </c>
      <c r="AW403" s="14" t="s">
        <v>36</v>
      </c>
      <c r="AX403" s="14" t="s">
        <v>21</v>
      </c>
      <c r="AY403" s="253" t="s">
        <v>129</v>
      </c>
    </row>
    <row r="404" spans="1:65" s="2" customFormat="1" ht="24.15" customHeight="1">
      <c r="A404" s="39"/>
      <c r="B404" s="40"/>
      <c r="C404" s="215" t="s">
        <v>475</v>
      </c>
      <c r="D404" s="215" t="s">
        <v>131</v>
      </c>
      <c r="E404" s="216" t="s">
        <v>476</v>
      </c>
      <c r="F404" s="217" t="s">
        <v>477</v>
      </c>
      <c r="G404" s="218" t="s">
        <v>447</v>
      </c>
      <c r="H404" s="219">
        <v>1</v>
      </c>
      <c r="I404" s="220"/>
      <c r="J404" s="221">
        <f>ROUND(I404*H404,2)</f>
        <v>0</v>
      </c>
      <c r="K404" s="217" t="s">
        <v>1</v>
      </c>
      <c r="L404" s="45"/>
      <c r="M404" s="222" t="s">
        <v>1</v>
      </c>
      <c r="N404" s="223" t="s">
        <v>45</v>
      </c>
      <c r="O404" s="92"/>
      <c r="P404" s="224">
        <f>O404*H404</f>
        <v>0</v>
      </c>
      <c r="Q404" s="224">
        <v>0</v>
      </c>
      <c r="R404" s="224">
        <f>Q404*H404</f>
        <v>0</v>
      </c>
      <c r="S404" s="224">
        <v>0</v>
      </c>
      <c r="T404" s="22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26" t="s">
        <v>241</v>
      </c>
      <c r="AT404" s="226" t="s">
        <v>131</v>
      </c>
      <c r="AU404" s="226" t="s">
        <v>89</v>
      </c>
      <c r="AY404" s="18" t="s">
        <v>129</v>
      </c>
      <c r="BE404" s="227">
        <f>IF(N404="základní",J404,0)</f>
        <v>0</v>
      </c>
      <c r="BF404" s="227">
        <f>IF(N404="snížená",J404,0)</f>
        <v>0</v>
      </c>
      <c r="BG404" s="227">
        <f>IF(N404="zákl. přenesená",J404,0)</f>
        <v>0</v>
      </c>
      <c r="BH404" s="227">
        <f>IF(N404="sníž. přenesená",J404,0)</f>
        <v>0</v>
      </c>
      <c r="BI404" s="227">
        <f>IF(N404="nulová",J404,0)</f>
        <v>0</v>
      </c>
      <c r="BJ404" s="18" t="s">
        <v>21</v>
      </c>
      <c r="BK404" s="227">
        <f>ROUND(I404*H404,2)</f>
        <v>0</v>
      </c>
      <c r="BL404" s="18" t="s">
        <v>241</v>
      </c>
      <c r="BM404" s="226" t="s">
        <v>478</v>
      </c>
    </row>
    <row r="405" spans="1:47" s="2" customFormat="1" ht="12">
      <c r="A405" s="39"/>
      <c r="B405" s="40"/>
      <c r="C405" s="41"/>
      <c r="D405" s="228" t="s">
        <v>138</v>
      </c>
      <c r="E405" s="41"/>
      <c r="F405" s="229" t="s">
        <v>446</v>
      </c>
      <c r="G405" s="41"/>
      <c r="H405" s="41"/>
      <c r="I405" s="230"/>
      <c r="J405" s="41"/>
      <c r="K405" s="41"/>
      <c r="L405" s="45"/>
      <c r="M405" s="231"/>
      <c r="N405" s="232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138</v>
      </c>
      <c r="AU405" s="18" t="s">
        <v>89</v>
      </c>
    </row>
    <row r="406" spans="1:51" s="13" customFormat="1" ht="12">
      <c r="A406" s="13"/>
      <c r="B406" s="233"/>
      <c r="C406" s="234"/>
      <c r="D406" s="228" t="s">
        <v>145</v>
      </c>
      <c r="E406" s="235" t="s">
        <v>1</v>
      </c>
      <c r="F406" s="236" t="s">
        <v>463</v>
      </c>
      <c r="G406" s="234"/>
      <c r="H406" s="235" t="s">
        <v>1</v>
      </c>
      <c r="I406" s="237"/>
      <c r="J406" s="234"/>
      <c r="K406" s="234"/>
      <c r="L406" s="238"/>
      <c r="M406" s="239"/>
      <c r="N406" s="240"/>
      <c r="O406" s="240"/>
      <c r="P406" s="240"/>
      <c r="Q406" s="240"/>
      <c r="R406" s="240"/>
      <c r="S406" s="240"/>
      <c r="T406" s="24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2" t="s">
        <v>145</v>
      </c>
      <c r="AU406" s="242" t="s">
        <v>89</v>
      </c>
      <c r="AV406" s="13" t="s">
        <v>21</v>
      </c>
      <c r="AW406" s="13" t="s">
        <v>36</v>
      </c>
      <c r="AX406" s="13" t="s">
        <v>80</v>
      </c>
      <c r="AY406" s="242" t="s">
        <v>129</v>
      </c>
    </row>
    <row r="407" spans="1:51" s="14" customFormat="1" ht="12">
      <c r="A407" s="14"/>
      <c r="B407" s="243"/>
      <c r="C407" s="244"/>
      <c r="D407" s="228" t="s">
        <v>145</v>
      </c>
      <c r="E407" s="245" t="s">
        <v>1</v>
      </c>
      <c r="F407" s="246" t="s">
        <v>21</v>
      </c>
      <c r="G407" s="244"/>
      <c r="H407" s="247">
        <v>1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3" t="s">
        <v>145</v>
      </c>
      <c r="AU407" s="253" t="s">
        <v>89</v>
      </c>
      <c r="AV407" s="14" t="s">
        <v>89</v>
      </c>
      <c r="AW407" s="14" t="s">
        <v>36</v>
      </c>
      <c r="AX407" s="14" t="s">
        <v>21</v>
      </c>
      <c r="AY407" s="253" t="s">
        <v>129</v>
      </c>
    </row>
    <row r="408" spans="1:65" s="2" customFormat="1" ht="24.15" customHeight="1">
      <c r="A408" s="39"/>
      <c r="B408" s="40"/>
      <c r="C408" s="215" t="s">
        <v>479</v>
      </c>
      <c r="D408" s="215" t="s">
        <v>131</v>
      </c>
      <c r="E408" s="216" t="s">
        <v>480</v>
      </c>
      <c r="F408" s="217" t="s">
        <v>481</v>
      </c>
      <c r="G408" s="218" t="s">
        <v>447</v>
      </c>
      <c r="H408" s="219">
        <v>1</v>
      </c>
      <c r="I408" s="220"/>
      <c r="J408" s="221">
        <f>ROUND(I408*H408,2)</f>
        <v>0</v>
      </c>
      <c r="K408" s="217" t="s">
        <v>1</v>
      </c>
      <c r="L408" s="45"/>
      <c r="M408" s="222" t="s">
        <v>1</v>
      </c>
      <c r="N408" s="223" t="s">
        <v>45</v>
      </c>
      <c r="O408" s="92"/>
      <c r="P408" s="224">
        <f>O408*H408</f>
        <v>0</v>
      </c>
      <c r="Q408" s="224">
        <v>0</v>
      </c>
      <c r="R408" s="224">
        <f>Q408*H408</f>
        <v>0</v>
      </c>
      <c r="S408" s="224">
        <v>0</v>
      </c>
      <c r="T408" s="225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6" t="s">
        <v>241</v>
      </c>
      <c r="AT408" s="226" t="s">
        <v>131</v>
      </c>
      <c r="AU408" s="226" t="s">
        <v>89</v>
      </c>
      <c r="AY408" s="18" t="s">
        <v>129</v>
      </c>
      <c r="BE408" s="227">
        <f>IF(N408="základní",J408,0)</f>
        <v>0</v>
      </c>
      <c r="BF408" s="227">
        <f>IF(N408="snížená",J408,0)</f>
        <v>0</v>
      </c>
      <c r="BG408" s="227">
        <f>IF(N408="zákl. přenesená",J408,0)</f>
        <v>0</v>
      </c>
      <c r="BH408" s="227">
        <f>IF(N408="sníž. přenesená",J408,0)</f>
        <v>0</v>
      </c>
      <c r="BI408" s="227">
        <f>IF(N408="nulová",J408,0)</f>
        <v>0</v>
      </c>
      <c r="BJ408" s="18" t="s">
        <v>21</v>
      </c>
      <c r="BK408" s="227">
        <f>ROUND(I408*H408,2)</f>
        <v>0</v>
      </c>
      <c r="BL408" s="18" t="s">
        <v>241</v>
      </c>
      <c r="BM408" s="226" t="s">
        <v>482</v>
      </c>
    </row>
    <row r="409" spans="1:47" s="2" customFormat="1" ht="12">
      <c r="A409" s="39"/>
      <c r="B409" s="40"/>
      <c r="C409" s="41"/>
      <c r="D409" s="228" t="s">
        <v>138</v>
      </c>
      <c r="E409" s="41"/>
      <c r="F409" s="229" t="s">
        <v>446</v>
      </c>
      <c r="G409" s="41"/>
      <c r="H409" s="41"/>
      <c r="I409" s="230"/>
      <c r="J409" s="41"/>
      <c r="K409" s="41"/>
      <c r="L409" s="45"/>
      <c r="M409" s="231"/>
      <c r="N409" s="232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138</v>
      </c>
      <c r="AU409" s="18" t="s">
        <v>89</v>
      </c>
    </row>
    <row r="410" spans="1:51" s="13" customFormat="1" ht="12">
      <c r="A410" s="13"/>
      <c r="B410" s="233"/>
      <c r="C410" s="234"/>
      <c r="D410" s="228" t="s">
        <v>145</v>
      </c>
      <c r="E410" s="235" t="s">
        <v>1</v>
      </c>
      <c r="F410" s="236" t="s">
        <v>463</v>
      </c>
      <c r="G410" s="234"/>
      <c r="H410" s="235" t="s">
        <v>1</v>
      </c>
      <c r="I410" s="237"/>
      <c r="J410" s="234"/>
      <c r="K410" s="234"/>
      <c r="L410" s="238"/>
      <c r="M410" s="239"/>
      <c r="N410" s="240"/>
      <c r="O410" s="240"/>
      <c r="P410" s="240"/>
      <c r="Q410" s="240"/>
      <c r="R410" s="240"/>
      <c r="S410" s="240"/>
      <c r="T410" s="24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2" t="s">
        <v>145</v>
      </c>
      <c r="AU410" s="242" t="s">
        <v>89</v>
      </c>
      <c r="AV410" s="13" t="s">
        <v>21</v>
      </c>
      <c r="AW410" s="13" t="s">
        <v>36</v>
      </c>
      <c r="AX410" s="13" t="s">
        <v>80</v>
      </c>
      <c r="AY410" s="242" t="s">
        <v>129</v>
      </c>
    </row>
    <row r="411" spans="1:51" s="14" customFormat="1" ht="12">
      <c r="A411" s="14"/>
      <c r="B411" s="243"/>
      <c r="C411" s="244"/>
      <c r="D411" s="228" t="s">
        <v>145</v>
      </c>
      <c r="E411" s="245" t="s">
        <v>1</v>
      </c>
      <c r="F411" s="246" t="s">
        <v>21</v>
      </c>
      <c r="G411" s="244"/>
      <c r="H411" s="247">
        <v>1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3" t="s">
        <v>145</v>
      </c>
      <c r="AU411" s="253" t="s">
        <v>89</v>
      </c>
      <c r="AV411" s="14" t="s">
        <v>89</v>
      </c>
      <c r="AW411" s="14" t="s">
        <v>36</v>
      </c>
      <c r="AX411" s="14" t="s">
        <v>21</v>
      </c>
      <c r="AY411" s="253" t="s">
        <v>129</v>
      </c>
    </row>
    <row r="412" spans="1:65" s="2" customFormat="1" ht="24.15" customHeight="1">
      <c r="A412" s="39"/>
      <c r="B412" s="40"/>
      <c r="C412" s="215" t="s">
        <v>483</v>
      </c>
      <c r="D412" s="215" t="s">
        <v>131</v>
      </c>
      <c r="E412" s="216" t="s">
        <v>484</v>
      </c>
      <c r="F412" s="217" t="s">
        <v>485</v>
      </c>
      <c r="G412" s="218" t="s">
        <v>447</v>
      </c>
      <c r="H412" s="219">
        <v>1</v>
      </c>
      <c r="I412" s="220"/>
      <c r="J412" s="221">
        <f>ROUND(I412*H412,2)</f>
        <v>0</v>
      </c>
      <c r="K412" s="217" t="s">
        <v>1</v>
      </c>
      <c r="L412" s="45"/>
      <c r="M412" s="222" t="s">
        <v>1</v>
      </c>
      <c r="N412" s="223" t="s">
        <v>45</v>
      </c>
      <c r="O412" s="92"/>
      <c r="P412" s="224">
        <f>O412*H412</f>
        <v>0</v>
      </c>
      <c r="Q412" s="224">
        <v>0</v>
      </c>
      <c r="R412" s="224">
        <f>Q412*H412</f>
        <v>0</v>
      </c>
      <c r="S412" s="224">
        <v>0</v>
      </c>
      <c r="T412" s="22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26" t="s">
        <v>241</v>
      </c>
      <c r="AT412" s="226" t="s">
        <v>131</v>
      </c>
      <c r="AU412" s="226" t="s">
        <v>89</v>
      </c>
      <c r="AY412" s="18" t="s">
        <v>129</v>
      </c>
      <c r="BE412" s="227">
        <f>IF(N412="základní",J412,0)</f>
        <v>0</v>
      </c>
      <c r="BF412" s="227">
        <f>IF(N412="snížená",J412,0)</f>
        <v>0</v>
      </c>
      <c r="BG412" s="227">
        <f>IF(N412="zákl. přenesená",J412,0)</f>
        <v>0</v>
      </c>
      <c r="BH412" s="227">
        <f>IF(N412="sníž. přenesená",J412,0)</f>
        <v>0</v>
      </c>
      <c r="BI412" s="227">
        <f>IF(N412="nulová",J412,0)</f>
        <v>0</v>
      </c>
      <c r="BJ412" s="18" t="s">
        <v>21</v>
      </c>
      <c r="BK412" s="227">
        <f>ROUND(I412*H412,2)</f>
        <v>0</v>
      </c>
      <c r="BL412" s="18" t="s">
        <v>241</v>
      </c>
      <c r="BM412" s="226" t="s">
        <v>486</v>
      </c>
    </row>
    <row r="413" spans="1:47" s="2" customFormat="1" ht="12">
      <c r="A413" s="39"/>
      <c r="B413" s="40"/>
      <c r="C413" s="41"/>
      <c r="D413" s="228" t="s">
        <v>138</v>
      </c>
      <c r="E413" s="41"/>
      <c r="F413" s="229" t="s">
        <v>446</v>
      </c>
      <c r="G413" s="41"/>
      <c r="H413" s="41"/>
      <c r="I413" s="230"/>
      <c r="J413" s="41"/>
      <c r="K413" s="41"/>
      <c r="L413" s="45"/>
      <c r="M413" s="231"/>
      <c r="N413" s="232"/>
      <c r="O413" s="92"/>
      <c r="P413" s="92"/>
      <c r="Q413" s="92"/>
      <c r="R413" s="92"/>
      <c r="S413" s="92"/>
      <c r="T413" s="93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138</v>
      </c>
      <c r="AU413" s="18" t="s">
        <v>89</v>
      </c>
    </row>
    <row r="414" spans="1:51" s="13" customFormat="1" ht="12">
      <c r="A414" s="13"/>
      <c r="B414" s="233"/>
      <c r="C414" s="234"/>
      <c r="D414" s="228" t="s">
        <v>145</v>
      </c>
      <c r="E414" s="235" t="s">
        <v>1</v>
      </c>
      <c r="F414" s="236" t="s">
        <v>463</v>
      </c>
      <c r="G414" s="234"/>
      <c r="H414" s="235" t="s">
        <v>1</v>
      </c>
      <c r="I414" s="237"/>
      <c r="J414" s="234"/>
      <c r="K414" s="234"/>
      <c r="L414" s="238"/>
      <c r="M414" s="239"/>
      <c r="N414" s="240"/>
      <c r="O414" s="240"/>
      <c r="P414" s="240"/>
      <c r="Q414" s="240"/>
      <c r="R414" s="240"/>
      <c r="S414" s="240"/>
      <c r="T414" s="24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2" t="s">
        <v>145</v>
      </c>
      <c r="AU414" s="242" t="s">
        <v>89</v>
      </c>
      <c r="AV414" s="13" t="s">
        <v>21</v>
      </c>
      <c r="AW414" s="13" t="s">
        <v>36</v>
      </c>
      <c r="AX414" s="13" t="s">
        <v>80</v>
      </c>
      <c r="AY414" s="242" t="s">
        <v>129</v>
      </c>
    </row>
    <row r="415" spans="1:51" s="14" customFormat="1" ht="12">
      <c r="A415" s="14"/>
      <c r="B415" s="243"/>
      <c r="C415" s="244"/>
      <c r="D415" s="228" t="s">
        <v>145</v>
      </c>
      <c r="E415" s="245" t="s">
        <v>1</v>
      </c>
      <c r="F415" s="246" t="s">
        <v>21</v>
      </c>
      <c r="G415" s="244"/>
      <c r="H415" s="247">
        <v>1</v>
      </c>
      <c r="I415" s="248"/>
      <c r="J415" s="244"/>
      <c r="K415" s="244"/>
      <c r="L415" s="249"/>
      <c r="M415" s="250"/>
      <c r="N415" s="251"/>
      <c r="O415" s="251"/>
      <c r="P415" s="251"/>
      <c r="Q415" s="251"/>
      <c r="R415" s="251"/>
      <c r="S415" s="251"/>
      <c r="T415" s="25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3" t="s">
        <v>145</v>
      </c>
      <c r="AU415" s="253" t="s">
        <v>89</v>
      </c>
      <c r="AV415" s="14" t="s">
        <v>89</v>
      </c>
      <c r="AW415" s="14" t="s">
        <v>36</v>
      </c>
      <c r="AX415" s="14" t="s">
        <v>21</v>
      </c>
      <c r="AY415" s="253" t="s">
        <v>129</v>
      </c>
    </row>
    <row r="416" spans="1:65" s="2" customFormat="1" ht="24.15" customHeight="1">
      <c r="A416" s="39"/>
      <c r="B416" s="40"/>
      <c r="C416" s="215" t="s">
        <v>487</v>
      </c>
      <c r="D416" s="215" t="s">
        <v>131</v>
      </c>
      <c r="E416" s="216" t="s">
        <v>488</v>
      </c>
      <c r="F416" s="217" t="s">
        <v>489</v>
      </c>
      <c r="G416" s="218" t="s">
        <v>447</v>
      </c>
      <c r="H416" s="219">
        <v>2</v>
      </c>
      <c r="I416" s="220"/>
      <c r="J416" s="221">
        <f>ROUND(I416*H416,2)</f>
        <v>0</v>
      </c>
      <c r="K416" s="217" t="s">
        <v>1</v>
      </c>
      <c r="L416" s="45"/>
      <c r="M416" s="222" t="s">
        <v>1</v>
      </c>
      <c r="N416" s="223" t="s">
        <v>45</v>
      </c>
      <c r="O416" s="92"/>
      <c r="P416" s="224">
        <f>O416*H416</f>
        <v>0</v>
      </c>
      <c r="Q416" s="224">
        <v>0</v>
      </c>
      <c r="R416" s="224">
        <f>Q416*H416</f>
        <v>0</v>
      </c>
      <c r="S416" s="224">
        <v>0</v>
      </c>
      <c r="T416" s="225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26" t="s">
        <v>241</v>
      </c>
      <c r="AT416" s="226" t="s">
        <v>131</v>
      </c>
      <c r="AU416" s="226" t="s">
        <v>89</v>
      </c>
      <c r="AY416" s="18" t="s">
        <v>129</v>
      </c>
      <c r="BE416" s="227">
        <f>IF(N416="základní",J416,0)</f>
        <v>0</v>
      </c>
      <c r="BF416" s="227">
        <f>IF(N416="snížená",J416,0)</f>
        <v>0</v>
      </c>
      <c r="BG416" s="227">
        <f>IF(N416="zákl. přenesená",J416,0)</f>
        <v>0</v>
      </c>
      <c r="BH416" s="227">
        <f>IF(N416="sníž. přenesená",J416,0)</f>
        <v>0</v>
      </c>
      <c r="BI416" s="227">
        <f>IF(N416="nulová",J416,0)</f>
        <v>0</v>
      </c>
      <c r="BJ416" s="18" t="s">
        <v>21</v>
      </c>
      <c r="BK416" s="227">
        <f>ROUND(I416*H416,2)</f>
        <v>0</v>
      </c>
      <c r="BL416" s="18" t="s">
        <v>241</v>
      </c>
      <c r="BM416" s="226" t="s">
        <v>490</v>
      </c>
    </row>
    <row r="417" spans="1:47" s="2" customFormat="1" ht="12">
      <c r="A417" s="39"/>
      <c r="B417" s="40"/>
      <c r="C417" s="41"/>
      <c r="D417" s="228" t="s">
        <v>138</v>
      </c>
      <c r="E417" s="41"/>
      <c r="F417" s="229" t="s">
        <v>446</v>
      </c>
      <c r="G417" s="41"/>
      <c r="H417" s="41"/>
      <c r="I417" s="230"/>
      <c r="J417" s="41"/>
      <c r="K417" s="41"/>
      <c r="L417" s="45"/>
      <c r="M417" s="231"/>
      <c r="N417" s="232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138</v>
      </c>
      <c r="AU417" s="18" t="s">
        <v>89</v>
      </c>
    </row>
    <row r="418" spans="1:51" s="13" customFormat="1" ht="12">
      <c r="A418" s="13"/>
      <c r="B418" s="233"/>
      <c r="C418" s="234"/>
      <c r="D418" s="228" t="s">
        <v>145</v>
      </c>
      <c r="E418" s="235" t="s">
        <v>1</v>
      </c>
      <c r="F418" s="236" t="s">
        <v>465</v>
      </c>
      <c r="G418" s="234"/>
      <c r="H418" s="235" t="s">
        <v>1</v>
      </c>
      <c r="I418" s="237"/>
      <c r="J418" s="234"/>
      <c r="K418" s="234"/>
      <c r="L418" s="238"/>
      <c r="M418" s="239"/>
      <c r="N418" s="240"/>
      <c r="O418" s="240"/>
      <c r="P418" s="240"/>
      <c r="Q418" s="240"/>
      <c r="R418" s="240"/>
      <c r="S418" s="240"/>
      <c r="T418" s="24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2" t="s">
        <v>145</v>
      </c>
      <c r="AU418" s="242" t="s">
        <v>89</v>
      </c>
      <c r="AV418" s="13" t="s">
        <v>21</v>
      </c>
      <c r="AW418" s="13" t="s">
        <v>36</v>
      </c>
      <c r="AX418" s="13" t="s">
        <v>80</v>
      </c>
      <c r="AY418" s="242" t="s">
        <v>129</v>
      </c>
    </row>
    <row r="419" spans="1:51" s="14" customFormat="1" ht="12">
      <c r="A419" s="14"/>
      <c r="B419" s="243"/>
      <c r="C419" s="244"/>
      <c r="D419" s="228" t="s">
        <v>145</v>
      </c>
      <c r="E419" s="245" t="s">
        <v>1</v>
      </c>
      <c r="F419" s="246" t="s">
        <v>89</v>
      </c>
      <c r="G419" s="244"/>
      <c r="H419" s="247">
        <v>2</v>
      </c>
      <c r="I419" s="248"/>
      <c r="J419" s="244"/>
      <c r="K419" s="244"/>
      <c r="L419" s="249"/>
      <c r="M419" s="250"/>
      <c r="N419" s="251"/>
      <c r="O419" s="251"/>
      <c r="P419" s="251"/>
      <c r="Q419" s="251"/>
      <c r="R419" s="251"/>
      <c r="S419" s="251"/>
      <c r="T419" s="25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3" t="s">
        <v>145</v>
      </c>
      <c r="AU419" s="253" t="s">
        <v>89</v>
      </c>
      <c r="AV419" s="14" t="s">
        <v>89</v>
      </c>
      <c r="AW419" s="14" t="s">
        <v>36</v>
      </c>
      <c r="AX419" s="14" t="s">
        <v>80</v>
      </c>
      <c r="AY419" s="253" t="s">
        <v>129</v>
      </c>
    </row>
    <row r="420" spans="1:51" s="16" customFormat="1" ht="12">
      <c r="A420" s="16"/>
      <c r="B420" s="265"/>
      <c r="C420" s="266"/>
      <c r="D420" s="228" t="s">
        <v>145</v>
      </c>
      <c r="E420" s="267" t="s">
        <v>1</v>
      </c>
      <c r="F420" s="268" t="s">
        <v>176</v>
      </c>
      <c r="G420" s="266"/>
      <c r="H420" s="269">
        <v>2</v>
      </c>
      <c r="I420" s="270"/>
      <c r="J420" s="266"/>
      <c r="K420" s="266"/>
      <c r="L420" s="271"/>
      <c r="M420" s="272"/>
      <c r="N420" s="273"/>
      <c r="O420" s="273"/>
      <c r="P420" s="273"/>
      <c r="Q420" s="273"/>
      <c r="R420" s="273"/>
      <c r="S420" s="273"/>
      <c r="T420" s="274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T420" s="275" t="s">
        <v>145</v>
      </c>
      <c r="AU420" s="275" t="s">
        <v>89</v>
      </c>
      <c r="AV420" s="16" t="s">
        <v>136</v>
      </c>
      <c r="AW420" s="16" t="s">
        <v>36</v>
      </c>
      <c r="AX420" s="16" t="s">
        <v>21</v>
      </c>
      <c r="AY420" s="275" t="s">
        <v>129</v>
      </c>
    </row>
    <row r="421" spans="1:65" s="2" customFormat="1" ht="24.15" customHeight="1">
      <c r="A421" s="39"/>
      <c r="B421" s="40"/>
      <c r="C421" s="215" t="s">
        <v>491</v>
      </c>
      <c r="D421" s="215" t="s">
        <v>131</v>
      </c>
      <c r="E421" s="216" t="s">
        <v>492</v>
      </c>
      <c r="F421" s="217" t="s">
        <v>493</v>
      </c>
      <c r="G421" s="218" t="s">
        <v>158</v>
      </c>
      <c r="H421" s="219">
        <v>163.49</v>
      </c>
      <c r="I421" s="220"/>
      <c r="J421" s="221">
        <f>ROUND(I421*H421,2)</f>
        <v>0</v>
      </c>
      <c r="K421" s="217" t="s">
        <v>1</v>
      </c>
      <c r="L421" s="45"/>
      <c r="M421" s="222" t="s">
        <v>1</v>
      </c>
      <c r="N421" s="223" t="s">
        <v>45</v>
      </c>
      <c r="O421" s="92"/>
      <c r="P421" s="224">
        <f>O421*H421</f>
        <v>0</v>
      </c>
      <c r="Q421" s="224">
        <v>0</v>
      </c>
      <c r="R421" s="224">
        <f>Q421*H421</f>
        <v>0</v>
      </c>
      <c r="S421" s="224">
        <v>0</v>
      </c>
      <c r="T421" s="225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26" t="s">
        <v>241</v>
      </c>
      <c r="AT421" s="226" t="s">
        <v>131</v>
      </c>
      <c r="AU421" s="226" t="s">
        <v>89</v>
      </c>
      <c r="AY421" s="18" t="s">
        <v>129</v>
      </c>
      <c r="BE421" s="227">
        <f>IF(N421="základní",J421,0)</f>
        <v>0</v>
      </c>
      <c r="BF421" s="227">
        <f>IF(N421="snížená",J421,0)</f>
        <v>0</v>
      </c>
      <c r="BG421" s="227">
        <f>IF(N421="zákl. přenesená",J421,0)</f>
        <v>0</v>
      </c>
      <c r="BH421" s="227">
        <f>IF(N421="sníž. přenesená",J421,0)</f>
        <v>0</v>
      </c>
      <c r="BI421" s="227">
        <f>IF(N421="nulová",J421,0)</f>
        <v>0</v>
      </c>
      <c r="BJ421" s="18" t="s">
        <v>21</v>
      </c>
      <c r="BK421" s="227">
        <f>ROUND(I421*H421,2)</f>
        <v>0</v>
      </c>
      <c r="BL421" s="18" t="s">
        <v>241</v>
      </c>
      <c r="BM421" s="226" t="s">
        <v>494</v>
      </c>
    </row>
    <row r="422" spans="1:47" s="2" customFormat="1" ht="12">
      <c r="A422" s="39"/>
      <c r="B422" s="40"/>
      <c r="C422" s="41"/>
      <c r="D422" s="228" t="s">
        <v>138</v>
      </c>
      <c r="E422" s="41"/>
      <c r="F422" s="229" t="s">
        <v>493</v>
      </c>
      <c r="G422" s="41"/>
      <c r="H422" s="41"/>
      <c r="I422" s="230"/>
      <c r="J422" s="41"/>
      <c r="K422" s="41"/>
      <c r="L422" s="45"/>
      <c r="M422" s="231"/>
      <c r="N422" s="232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138</v>
      </c>
      <c r="AU422" s="18" t="s">
        <v>89</v>
      </c>
    </row>
    <row r="423" spans="1:51" s="14" customFormat="1" ht="12">
      <c r="A423" s="14"/>
      <c r="B423" s="243"/>
      <c r="C423" s="244"/>
      <c r="D423" s="228" t="s">
        <v>145</v>
      </c>
      <c r="E423" s="245" t="s">
        <v>1</v>
      </c>
      <c r="F423" s="246" t="s">
        <v>495</v>
      </c>
      <c r="G423" s="244"/>
      <c r="H423" s="247">
        <v>37.8</v>
      </c>
      <c r="I423" s="248"/>
      <c r="J423" s="244"/>
      <c r="K423" s="244"/>
      <c r="L423" s="249"/>
      <c r="M423" s="250"/>
      <c r="N423" s="251"/>
      <c r="O423" s="251"/>
      <c r="P423" s="251"/>
      <c r="Q423" s="251"/>
      <c r="R423" s="251"/>
      <c r="S423" s="251"/>
      <c r="T423" s="252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3" t="s">
        <v>145</v>
      </c>
      <c r="AU423" s="253" t="s">
        <v>89</v>
      </c>
      <c r="AV423" s="14" t="s">
        <v>89</v>
      </c>
      <c r="AW423" s="14" t="s">
        <v>36</v>
      </c>
      <c r="AX423" s="14" t="s">
        <v>80</v>
      </c>
      <c r="AY423" s="253" t="s">
        <v>129</v>
      </c>
    </row>
    <row r="424" spans="1:51" s="14" customFormat="1" ht="12">
      <c r="A424" s="14"/>
      <c r="B424" s="243"/>
      <c r="C424" s="244"/>
      <c r="D424" s="228" t="s">
        <v>145</v>
      </c>
      <c r="E424" s="245" t="s">
        <v>1</v>
      </c>
      <c r="F424" s="246" t="s">
        <v>496</v>
      </c>
      <c r="G424" s="244"/>
      <c r="H424" s="247">
        <v>1.8</v>
      </c>
      <c r="I424" s="248"/>
      <c r="J424" s="244"/>
      <c r="K424" s="244"/>
      <c r="L424" s="249"/>
      <c r="M424" s="250"/>
      <c r="N424" s="251"/>
      <c r="O424" s="251"/>
      <c r="P424" s="251"/>
      <c r="Q424" s="251"/>
      <c r="R424" s="251"/>
      <c r="S424" s="251"/>
      <c r="T424" s="25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3" t="s">
        <v>145</v>
      </c>
      <c r="AU424" s="253" t="s">
        <v>89</v>
      </c>
      <c r="AV424" s="14" t="s">
        <v>89</v>
      </c>
      <c r="AW424" s="14" t="s">
        <v>36</v>
      </c>
      <c r="AX424" s="14" t="s">
        <v>80</v>
      </c>
      <c r="AY424" s="253" t="s">
        <v>129</v>
      </c>
    </row>
    <row r="425" spans="1:51" s="14" customFormat="1" ht="12">
      <c r="A425" s="14"/>
      <c r="B425" s="243"/>
      <c r="C425" s="244"/>
      <c r="D425" s="228" t="s">
        <v>145</v>
      </c>
      <c r="E425" s="245" t="s">
        <v>1</v>
      </c>
      <c r="F425" s="246" t="s">
        <v>497</v>
      </c>
      <c r="G425" s="244"/>
      <c r="H425" s="247">
        <v>2.7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3" t="s">
        <v>145</v>
      </c>
      <c r="AU425" s="253" t="s">
        <v>89</v>
      </c>
      <c r="AV425" s="14" t="s">
        <v>89</v>
      </c>
      <c r="AW425" s="14" t="s">
        <v>36</v>
      </c>
      <c r="AX425" s="14" t="s">
        <v>80</v>
      </c>
      <c r="AY425" s="253" t="s">
        <v>129</v>
      </c>
    </row>
    <row r="426" spans="1:51" s="14" customFormat="1" ht="12">
      <c r="A426" s="14"/>
      <c r="B426" s="243"/>
      <c r="C426" s="244"/>
      <c r="D426" s="228" t="s">
        <v>145</v>
      </c>
      <c r="E426" s="245" t="s">
        <v>1</v>
      </c>
      <c r="F426" s="246" t="s">
        <v>498</v>
      </c>
      <c r="G426" s="244"/>
      <c r="H426" s="247">
        <v>116.1</v>
      </c>
      <c r="I426" s="248"/>
      <c r="J426" s="244"/>
      <c r="K426" s="244"/>
      <c r="L426" s="249"/>
      <c r="M426" s="250"/>
      <c r="N426" s="251"/>
      <c r="O426" s="251"/>
      <c r="P426" s="251"/>
      <c r="Q426" s="251"/>
      <c r="R426" s="251"/>
      <c r="S426" s="251"/>
      <c r="T426" s="25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3" t="s">
        <v>145</v>
      </c>
      <c r="AU426" s="253" t="s">
        <v>89</v>
      </c>
      <c r="AV426" s="14" t="s">
        <v>89</v>
      </c>
      <c r="AW426" s="14" t="s">
        <v>36</v>
      </c>
      <c r="AX426" s="14" t="s">
        <v>80</v>
      </c>
      <c r="AY426" s="253" t="s">
        <v>129</v>
      </c>
    </row>
    <row r="427" spans="1:51" s="14" customFormat="1" ht="12">
      <c r="A427" s="14"/>
      <c r="B427" s="243"/>
      <c r="C427" s="244"/>
      <c r="D427" s="228" t="s">
        <v>145</v>
      </c>
      <c r="E427" s="245" t="s">
        <v>1</v>
      </c>
      <c r="F427" s="246" t="s">
        <v>499</v>
      </c>
      <c r="G427" s="244"/>
      <c r="H427" s="247">
        <v>0.745</v>
      </c>
      <c r="I427" s="248"/>
      <c r="J427" s="244"/>
      <c r="K427" s="244"/>
      <c r="L427" s="249"/>
      <c r="M427" s="250"/>
      <c r="N427" s="251"/>
      <c r="O427" s="251"/>
      <c r="P427" s="251"/>
      <c r="Q427" s="251"/>
      <c r="R427" s="251"/>
      <c r="S427" s="251"/>
      <c r="T427" s="252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3" t="s">
        <v>145</v>
      </c>
      <c r="AU427" s="253" t="s">
        <v>89</v>
      </c>
      <c r="AV427" s="14" t="s">
        <v>89</v>
      </c>
      <c r="AW427" s="14" t="s">
        <v>36</v>
      </c>
      <c r="AX427" s="14" t="s">
        <v>80</v>
      </c>
      <c r="AY427" s="253" t="s">
        <v>129</v>
      </c>
    </row>
    <row r="428" spans="1:51" s="14" customFormat="1" ht="12">
      <c r="A428" s="14"/>
      <c r="B428" s="243"/>
      <c r="C428" s="244"/>
      <c r="D428" s="228" t="s">
        <v>145</v>
      </c>
      <c r="E428" s="245" t="s">
        <v>1</v>
      </c>
      <c r="F428" s="246" t="s">
        <v>500</v>
      </c>
      <c r="G428" s="244"/>
      <c r="H428" s="247">
        <v>0.85</v>
      </c>
      <c r="I428" s="248"/>
      <c r="J428" s="244"/>
      <c r="K428" s="244"/>
      <c r="L428" s="249"/>
      <c r="M428" s="250"/>
      <c r="N428" s="251"/>
      <c r="O428" s="251"/>
      <c r="P428" s="251"/>
      <c r="Q428" s="251"/>
      <c r="R428" s="251"/>
      <c r="S428" s="251"/>
      <c r="T428" s="25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3" t="s">
        <v>145</v>
      </c>
      <c r="AU428" s="253" t="s">
        <v>89</v>
      </c>
      <c r="AV428" s="14" t="s">
        <v>89</v>
      </c>
      <c r="AW428" s="14" t="s">
        <v>36</v>
      </c>
      <c r="AX428" s="14" t="s">
        <v>80</v>
      </c>
      <c r="AY428" s="253" t="s">
        <v>129</v>
      </c>
    </row>
    <row r="429" spans="1:51" s="14" customFormat="1" ht="12">
      <c r="A429" s="14"/>
      <c r="B429" s="243"/>
      <c r="C429" s="244"/>
      <c r="D429" s="228" t="s">
        <v>145</v>
      </c>
      <c r="E429" s="245" t="s">
        <v>1</v>
      </c>
      <c r="F429" s="246" t="s">
        <v>501</v>
      </c>
      <c r="G429" s="244"/>
      <c r="H429" s="247">
        <v>0.495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3" t="s">
        <v>145</v>
      </c>
      <c r="AU429" s="253" t="s">
        <v>89</v>
      </c>
      <c r="AV429" s="14" t="s">
        <v>89</v>
      </c>
      <c r="AW429" s="14" t="s">
        <v>36</v>
      </c>
      <c r="AX429" s="14" t="s">
        <v>80</v>
      </c>
      <c r="AY429" s="253" t="s">
        <v>129</v>
      </c>
    </row>
    <row r="430" spans="1:51" s="14" customFormat="1" ht="12">
      <c r="A430" s="14"/>
      <c r="B430" s="243"/>
      <c r="C430" s="244"/>
      <c r="D430" s="228" t="s">
        <v>145</v>
      </c>
      <c r="E430" s="245" t="s">
        <v>1</v>
      </c>
      <c r="F430" s="246" t="s">
        <v>278</v>
      </c>
      <c r="G430" s="244"/>
      <c r="H430" s="247">
        <v>0.55</v>
      </c>
      <c r="I430" s="248"/>
      <c r="J430" s="244"/>
      <c r="K430" s="244"/>
      <c r="L430" s="249"/>
      <c r="M430" s="250"/>
      <c r="N430" s="251"/>
      <c r="O430" s="251"/>
      <c r="P430" s="251"/>
      <c r="Q430" s="251"/>
      <c r="R430" s="251"/>
      <c r="S430" s="251"/>
      <c r="T430" s="252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3" t="s">
        <v>145</v>
      </c>
      <c r="AU430" s="253" t="s">
        <v>89</v>
      </c>
      <c r="AV430" s="14" t="s">
        <v>89</v>
      </c>
      <c r="AW430" s="14" t="s">
        <v>36</v>
      </c>
      <c r="AX430" s="14" t="s">
        <v>80</v>
      </c>
      <c r="AY430" s="253" t="s">
        <v>129</v>
      </c>
    </row>
    <row r="431" spans="1:51" s="14" customFormat="1" ht="12">
      <c r="A431" s="14"/>
      <c r="B431" s="243"/>
      <c r="C431" s="244"/>
      <c r="D431" s="228" t="s">
        <v>145</v>
      </c>
      <c r="E431" s="245" t="s">
        <v>1</v>
      </c>
      <c r="F431" s="246" t="s">
        <v>276</v>
      </c>
      <c r="G431" s="244"/>
      <c r="H431" s="247">
        <v>0.75</v>
      </c>
      <c r="I431" s="248"/>
      <c r="J431" s="244"/>
      <c r="K431" s="244"/>
      <c r="L431" s="249"/>
      <c r="M431" s="250"/>
      <c r="N431" s="251"/>
      <c r="O431" s="251"/>
      <c r="P431" s="251"/>
      <c r="Q431" s="251"/>
      <c r="R431" s="251"/>
      <c r="S431" s="251"/>
      <c r="T431" s="252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3" t="s">
        <v>145</v>
      </c>
      <c r="AU431" s="253" t="s">
        <v>89</v>
      </c>
      <c r="AV431" s="14" t="s">
        <v>89</v>
      </c>
      <c r="AW431" s="14" t="s">
        <v>36</v>
      </c>
      <c r="AX431" s="14" t="s">
        <v>80</v>
      </c>
      <c r="AY431" s="253" t="s">
        <v>129</v>
      </c>
    </row>
    <row r="432" spans="1:51" s="14" customFormat="1" ht="12">
      <c r="A432" s="14"/>
      <c r="B432" s="243"/>
      <c r="C432" s="244"/>
      <c r="D432" s="228" t="s">
        <v>145</v>
      </c>
      <c r="E432" s="245" t="s">
        <v>1</v>
      </c>
      <c r="F432" s="246" t="s">
        <v>502</v>
      </c>
      <c r="G432" s="244"/>
      <c r="H432" s="247">
        <v>1.7</v>
      </c>
      <c r="I432" s="248"/>
      <c r="J432" s="244"/>
      <c r="K432" s="244"/>
      <c r="L432" s="249"/>
      <c r="M432" s="250"/>
      <c r="N432" s="251"/>
      <c r="O432" s="251"/>
      <c r="P432" s="251"/>
      <c r="Q432" s="251"/>
      <c r="R432" s="251"/>
      <c r="S432" s="251"/>
      <c r="T432" s="25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3" t="s">
        <v>145</v>
      </c>
      <c r="AU432" s="253" t="s">
        <v>89</v>
      </c>
      <c r="AV432" s="14" t="s">
        <v>89</v>
      </c>
      <c r="AW432" s="14" t="s">
        <v>36</v>
      </c>
      <c r="AX432" s="14" t="s">
        <v>80</v>
      </c>
      <c r="AY432" s="253" t="s">
        <v>129</v>
      </c>
    </row>
    <row r="433" spans="1:51" s="16" customFormat="1" ht="12">
      <c r="A433" s="16"/>
      <c r="B433" s="265"/>
      <c r="C433" s="266"/>
      <c r="D433" s="228" t="s">
        <v>145</v>
      </c>
      <c r="E433" s="267" t="s">
        <v>1</v>
      </c>
      <c r="F433" s="268" t="s">
        <v>176</v>
      </c>
      <c r="G433" s="266"/>
      <c r="H433" s="269">
        <v>163.48999999999998</v>
      </c>
      <c r="I433" s="270"/>
      <c r="J433" s="266"/>
      <c r="K433" s="266"/>
      <c r="L433" s="271"/>
      <c r="M433" s="272"/>
      <c r="N433" s="273"/>
      <c r="O433" s="273"/>
      <c r="P433" s="273"/>
      <c r="Q433" s="273"/>
      <c r="R433" s="273"/>
      <c r="S433" s="273"/>
      <c r="T433" s="274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T433" s="275" t="s">
        <v>145</v>
      </c>
      <c r="AU433" s="275" t="s">
        <v>89</v>
      </c>
      <c r="AV433" s="16" t="s">
        <v>136</v>
      </c>
      <c r="AW433" s="16" t="s">
        <v>36</v>
      </c>
      <c r="AX433" s="16" t="s">
        <v>21</v>
      </c>
      <c r="AY433" s="275" t="s">
        <v>129</v>
      </c>
    </row>
    <row r="434" spans="1:65" s="2" customFormat="1" ht="24.15" customHeight="1">
      <c r="A434" s="39"/>
      <c r="B434" s="40"/>
      <c r="C434" s="215" t="s">
        <v>503</v>
      </c>
      <c r="D434" s="215" t="s">
        <v>131</v>
      </c>
      <c r="E434" s="216" t="s">
        <v>504</v>
      </c>
      <c r="F434" s="217" t="s">
        <v>505</v>
      </c>
      <c r="G434" s="218" t="s">
        <v>158</v>
      </c>
      <c r="H434" s="219">
        <v>851.04</v>
      </c>
      <c r="I434" s="220"/>
      <c r="J434" s="221">
        <f>ROUND(I434*H434,2)</f>
        <v>0</v>
      </c>
      <c r="K434" s="217" t="s">
        <v>135</v>
      </c>
      <c r="L434" s="45"/>
      <c r="M434" s="222" t="s">
        <v>1</v>
      </c>
      <c r="N434" s="223" t="s">
        <v>45</v>
      </c>
      <c r="O434" s="92"/>
      <c r="P434" s="224">
        <f>O434*H434</f>
        <v>0</v>
      </c>
      <c r="Q434" s="224">
        <v>0.00028</v>
      </c>
      <c r="R434" s="224">
        <f>Q434*H434</f>
        <v>0.23829119999999998</v>
      </c>
      <c r="S434" s="224">
        <v>0</v>
      </c>
      <c r="T434" s="22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26" t="s">
        <v>241</v>
      </c>
      <c r="AT434" s="226" t="s">
        <v>131</v>
      </c>
      <c r="AU434" s="226" t="s">
        <v>89</v>
      </c>
      <c r="AY434" s="18" t="s">
        <v>129</v>
      </c>
      <c r="BE434" s="227">
        <f>IF(N434="základní",J434,0)</f>
        <v>0</v>
      </c>
      <c r="BF434" s="227">
        <f>IF(N434="snížená",J434,0)</f>
        <v>0</v>
      </c>
      <c r="BG434" s="227">
        <f>IF(N434="zákl. přenesená",J434,0)</f>
        <v>0</v>
      </c>
      <c r="BH434" s="227">
        <f>IF(N434="sníž. přenesená",J434,0)</f>
        <v>0</v>
      </c>
      <c r="BI434" s="227">
        <f>IF(N434="nulová",J434,0)</f>
        <v>0</v>
      </c>
      <c r="BJ434" s="18" t="s">
        <v>21</v>
      </c>
      <c r="BK434" s="227">
        <f>ROUND(I434*H434,2)</f>
        <v>0</v>
      </c>
      <c r="BL434" s="18" t="s">
        <v>241</v>
      </c>
      <c r="BM434" s="226" t="s">
        <v>506</v>
      </c>
    </row>
    <row r="435" spans="1:47" s="2" customFormat="1" ht="12">
      <c r="A435" s="39"/>
      <c r="B435" s="40"/>
      <c r="C435" s="41"/>
      <c r="D435" s="228" t="s">
        <v>138</v>
      </c>
      <c r="E435" s="41"/>
      <c r="F435" s="229" t="s">
        <v>507</v>
      </c>
      <c r="G435" s="41"/>
      <c r="H435" s="41"/>
      <c r="I435" s="230"/>
      <c r="J435" s="41"/>
      <c r="K435" s="41"/>
      <c r="L435" s="45"/>
      <c r="M435" s="231"/>
      <c r="N435" s="232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138</v>
      </c>
      <c r="AU435" s="18" t="s">
        <v>89</v>
      </c>
    </row>
    <row r="436" spans="1:51" s="13" customFormat="1" ht="12">
      <c r="A436" s="13"/>
      <c r="B436" s="233"/>
      <c r="C436" s="234"/>
      <c r="D436" s="228" t="s">
        <v>145</v>
      </c>
      <c r="E436" s="235" t="s">
        <v>1</v>
      </c>
      <c r="F436" s="236" t="s">
        <v>160</v>
      </c>
      <c r="G436" s="234"/>
      <c r="H436" s="235" t="s">
        <v>1</v>
      </c>
      <c r="I436" s="237"/>
      <c r="J436" s="234"/>
      <c r="K436" s="234"/>
      <c r="L436" s="238"/>
      <c r="M436" s="239"/>
      <c r="N436" s="240"/>
      <c r="O436" s="240"/>
      <c r="P436" s="240"/>
      <c r="Q436" s="240"/>
      <c r="R436" s="240"/>
      <c r="S436" s="240"/>
      <c r="T436" s="24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2" t="s">
        <v>145</v>
      </c>
      <c r="AU436" s="242" t="s">
        <v>89</v>
      </c>
      <c r="AV436" s="13" t="s">
        <v>21</v>
      </c>
      <c r="AW436" s="13" t="s">
        <v>36</v>
      </c>
      <c r="AX436" s="13" t="s">
        <v>80</v>
      </c>
      <c r="AY436" s="242" t="s">
        <v>129</v>
      </c>
    </row>
    <row r="437" spans="1:51" s="14" customFormat="1" ht="12">
      <c r="A437" s="14"/>
      <c r="B437" s="243"/>
      <c r="C437" s="244"/>
      <c r="D437" s="228" t="s">
        <v>145</v>
      </c>
      <c r="E437" s="245" t="s">
        <v>1</v>
      </c>
      <c r="F437" s="246" t="s">
        <v>161</v>
      </c>
      <c r="G437" s="244"/>
      <c r="H437" s="247">
        <v>151.2</v>
      </c>
      <c r="I437" s="248"/>
      <c r="J437" s="244"/>
      <c r="K437" s="244"/>
      <c r="L437" s="249"/>
      <c r="M437" s="250"/>
      <c r="N437" s="251"/>
      <c r="O437" s="251"/>
      <c r="P437" s="251"/>
      <c r="Q437" s="251"/>
      <c r="R437" s="251"/>
      <c r="S437" s="251"/>
      <c r="T437" s="252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3" t="s">
        <v>145</v>
      </c>
      <c r="AU437" s="253" t="s">
        <v>89</v>
      </c>
      <c r="AV437" s="14" t="s">
        <v>89</v>
      </c>
      <c r="AW437" s="14" t="s">
        <v>36</v>
      </c>
      <c r="AX437" s="14" t="s">
        <v>80</v>
      </c>
      <c r="AY437" s="253" t="s">
        <v>129</v>
      </c>
    </row>
    <row r="438" spans="1:51" s="14" customFormat="1" ht="12">
      <c r="A438" s="14"/>
      <c r="B438" s="243"/>
      <c r="C438" s="244"/>
      <c r="D438" s="228" t="s">
        <v>145</v>
      </c>
      <c r="E438" s="245" t="s">
        <v>1</v>
      </c>
      <c r="F438" s="246" t="s">
        <v>162</v>
      </c>
      <c r="G438" s="244"/>
      <c r="H438" s="247">
        <v>13.2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3" t="s">
        <v>145</v>
      </c>
      <c r="AU438" s="253" t="s">
        <v>89</v>
      </c>
      <c r="AV438" s="14" t="s">
        <v>89</v>
      </c>
      <c r="AW438" s="14" t="s">
        <v>36</v>
      </c>
      <c r="AX438" s="14" t="s">
        <v>80</v>
      </c>
      <c r="AY438" s="253" t="s">
        <v>129</v>
      </c>
    </row>
    <row r="439" spans="1:51" s="14" customFormat="1" ht="12">
      <c r="A439" s="14"/>
      <c r="B439" s="243"/>
      <c r="C439" s="244"/>
      <c r="D439" s="228" t="s">
        <v>145</v>
      </c>
      <c r="E439" s="245" t="s">
        <v>1</v>
      </c>
      <c r="F439" s="246" t="s">
        <v>163</v>
      </c>
      <c r="G439" s="244"/>
      <c r="H439" s="247">
        <v>10.2</v>
      </c>
      <c r="I439" s="248"/>
      <c r="J439" s="244"/>
      <c r="K439" s="244"/>
      <c r="L439" s="249"/>
      <c r="M439" s="250"/>
      <c r="N439" s="251"/>
      <c r="O439" s="251"/>
      <c r="P439" s="251"/>
      <c r="Q439" s="251"/>
      <c r="R439" s="251"/>
      <c r="S439" s="251"/>
      <c r="T439" s="252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3" t="s">
        <v>145</v>
      </c>
      <c r="AU439" s="253" t="s">
        <v>89</v>
      </c>
      <c r="AV439" s="14" t="s">
        <v>89</v>
      </c>
      <c r="AW439" s="14" t="s">
        <v>36</v>
      </c>
      <c r="AX439" s="14" t="s">
        <v>80</v>
      </c>
      <c r="AY439" s="253" t="s">
        <v>129</v>
      </c>
    </row>
    <row r="440" spans="1:51" s="14" customFormat="1" ht="12">
      <c r="A440" s="14"/>
      <c r="B440" s="243"/>
      <c r="C440" s="244"/>
      <c r="D440" s="228" t="s">
        <v>145</v>
      </c>
      <c r="E440" s="245" t="s">
        <v>1</v>
      </c>
      <c r="F440" s="246" t="s">
        <v>164</v>
      </c>
      <c r="G440" s="244"/>
      <c r="H440" s="247">
        <v>619.2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3" t="s">
        <v>145</v>
      </c>
      <c r="AU440" s="253" t="s">
        <v>89</v>
      </c>
      <c r="AV440" s="14" t="s">
        <v>89</v>
      </c>
      <c r="AW440" s="14" t="s">
        <v>36</v>
      </c>
      <c r="AX440" s="14" t="s">
        <v>80</v>
      </c>
      <c r="AY440" s="253" t="s">
        <v>129</v>
      </c>
    </row>
    <row r="441" spans="1:51" s="14" customFormat="1" ht="12">
      <c r="A441" s="14"/>
      <c r="B441" s="243"/>
      <c r="C441" s="244"/>
      <c r="D441" s="228" t="s">
        <v>145</v>
      </c>
      <c r="E441" s="245" t="s">
        <v>1</v>
      </c>
      <c r="F441" s="246" t="s">
        <v>165</v>
      </c>
      <c r="G441" s="244"/>
      <c r="H441" s="247">
        <v>2.59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3" t="s">
        <v>145</v>
      </c>
      <c r="AU441" s="253" t="s">
        <v>89</v>
      </c>
      <c r="AV441" s="14" t="s">
        <v>89</v>
      </c>
      <c r="AW441" s="14" t="s">
        <v>36</v>
      </c>
      <c r="AX441" s="14" t="s">
        <v>80</v>
      </c>
      <c r="AY441" s="253" t="s">
        <v>129</v>
      </c>
    </row>
    <row r="442" spans="1:51" s="14" customFormat="1" ht="12">
      <c r="A442" s="14"/>
      <c r="B442" s="243"/>
      <c r="C442" s="244"/>
      <c r="D442" s="228" t="s">
        <v>145</v>
      </c>
      <c r="E442" s="245" t="s">
        <v>1</v>
      </c>
      <c r="F442" s="246" t="s">
        <v>166</v>
      </c>
      <c r="G442" s="244"/>
      <c r="H442" s="247">
        <v>2.8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3" t="s">
        <v>145</v>
      </c>
      <c r="AU442" s="253" t="s">
        <v>89</v>
      </c>
      <c r="AV442" s="14" t="s">
        <v>89</v>
      </c>
      <c r="AW442" s="14" t="s">
        <v>36</v>
      </c>
      <c r="AX442" s="14" t="s">
        <v>80</v>
      </c>
      <c r="AY442" s="253" t="s">
        <v>129</v>
      </c>
    </row>
    <row r="443" spans="1:51" s="14" customFormat="1" ht="12">
      <c r="A443" s="14"/>
      <c r="B443" s="243"/>
      <c r="C443" s="244"/>
      <c r="D443" s="228" t="s">
        <v>145</v>
      </c>
      <c r="E443" s="245" t="s">
        <v>1</v>
      </c>
      <c r="F443" s="246" t="s">
        <v>167</v>
      </c>
      <c r="G443" s="244"/>
      <c r="H443" s="247">
        <v>2.09</v>
      </c>
      <c r="I443" s="248"/>
      <c r="J443" s="244"/>
      <c r="K443" s="244"/>
      <c r="L443" s="249"/>
      <c r="M443" s="250"/>
      <c r="N443" s="251"/>
      <c r="O443" s="251"/>
      <c r="P443" s="251"/>
      <c r="Q443" s="251"/>
      <c r="R443" s="251"/>
      <c r="S443" s="251"/>
      <c r="T443" s="25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3" t="s">
        <v>145</v>
      </c>
      <c r="AU443" s="253" t="s">
        <v>89</v>
      </c>
      <c r="AV443" s="14" t="s">
        <v>89</v>
      </c>
      <c r="AW443" s="14" t="s">
        <v>36</v>
      </c>
      <c r="AX443" s="14" t="s">
        <v>80</v>
      </c>
      <c r="AY443" s="253" t="s">
        <v>129</v>
      </c>
    </row>
    <row r="444" spans="1:51" s="14" customFormat="1" ht="12">
      <c r="A444" s="14"/>
      <c r="B444" s="243"/>
      <c r="C444" s="244"/>
      <c r="D444" s="228" t="s">
        <v>145</v>
      </c>
      <c r="E444" s="245" t="s">
        <v>1</v>
      </c>
      <c r="F444" s="246" t="s">
        <v>168</v>
      </c>
      <c r="G444" s="244"/>
      <c r="H444" s="247">
        <v>2.2</v>
      </c>
      <c r="I444" s="248"/>
      <c r="J444" s="244"/>
      <c r="K444" s="244"/>
      <c r="L444" s="249"/>
      <c r="M444" s="250"/>
      <c r="N444" s="251"/>
      <c r="O444" s="251"/>
      <c r="P444" s="251"/>
      <c r="Q444" s="251"/>
      <c r="R444" s="251"/>
      <c r="S444" s="251"/>
      <c r="T444" s="25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3" t="s">
        <v>145</v>
      </c>
      <c r="AU444" s="253" t="s">
        <v>89</v>
      </c>
      <c r="AV444" s="14" t="s">
        <v>89</v>
      </c>
      <c r="AW444" s="14" t="s">
        <v>36</v>
      </c>
      <c r="AX444" s="14" t="s">
        <v>80</v>
      </c>
      <c r="AY444" s="253" t="s">
        <v>129</v>
      </c>
    </row>
    <row r="445" spans="1:51" s="14" customFormat="1" ht="12">
      <c r="A445" s="14"/>
      <c r="B445" s="243"/>
      <c r="C445" s="244"/>
      <c r="D445" s="228" t="s">
        <v>145</v>
      </c>
      <c r="E445" s="245" t="s">
        <v>1</v>
      </c>
      <c r="F445" s="246" t="s">
        <v>169</v>
      </c>
      <c r="G445" s="244"/>
      <c r="H445" s="247">
        <v>3.4</v>
      </c>
      <c r="I445" s="248"/>
      <c r="J445" s="244"/>
      <c r="K445" s="244"/>
      <c r="L445" s="249"/>
      <c r="M445" s="250"/>
      <c r="N445" s="251"/>
      <c r="O445" s="251"/>
      <c r="P445" s="251"/>
      <c r="Q445" s="251"/>
      <c r="R445" s="251"/>
      <c r="S445" s="251"/>
      <c r="T445" s="25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3" t="s">
        <v>145</v>
      </c>
      <c r="AU445" s="253" t="s">
        <v>89</v>
      </c>
      <c r="AV445" s="14" t="s">
        <v>89</v>
      </c>
      <c r="AW445" s="14" t="s">
        <v>36</v>
      </c>
      <c r="AX445" s="14" t="s">
        <v>80</v>
      </c>
      <c r="AY445" s="253" t="s">
        <v>129</v>
      </c>
    </row>
    <row r="446" spans="1:51" s="14" customFormat="1" ht="12">
      <c r="A446" s="14"/>
      <c r="B446" s="243"/>
      <c r="C446" s="244"/>
      <c r="D446" s="228" t="s">
        <v>145</v>
      </c>
      <c r="E446" s="245" t="s">
        <v>1</v>
      </c>
      <c r="F446" s="246" t="s">
        <v>170</v>
      </c>
      <c r="G446" s="244"/>
      <c r="H446" s="247">
        <v>9.4</v>
      </c>
      <c r="I446" s="248"/>
      <c r="J446" s="244"/>
      <c r="K446" s="244"/>
      <c r="L446" s="249"/>
      <c r="M446" s="250"/>
      <c r="N446" s="251"/>
      <c r="O446" s="251"/>
      <c r="P446" s="251"/>
      <c r="Q446" s="251"/>
      <c r="R446" s="251"/>
      <c r="S446" s="251"/>
      <c r="T446" s="25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3" t="s">
        <v>145</v>
      </c>
      <c r="AU446" s="253" t="s">
        <v>89</v>
      </c>
      <c r="AV446" s="14" t="s">
        <v>89</v>
      </c>
      <c r="AW446" s="14" t="s">
        <v>36</v>
      </c>
      <c r="AX446" s="14" t="s">
        <v>80</v>
      </c>
      <c r="AY446" s="253" t="s">
        <v>129</v>
      </c>
    </row>
    <row r="447" spans="1:51" s="15" customFormat="1" ht="12">
      <c r="A447" s="15"/>
      <c r="B447" s="254"/>
      <c r="C447" s="255"/>
      <c r="D447" s="228" t="s">
        <v>145</v>
      </c>
      <c r="E447" s="256" t="s">
        <v>1</v>
      </c>
      <c r="F447" s="257" t="s">
        <v>171</v>
      </c>
      <c r="G447" s="255"/>
      <c r="H447" s="258">
        <v>816.28</v>
      </c>
      <c r="I447" s="259"/>
      <c r="J447" s="255"/>
      <c r="K447" s="255"/>
      <c r="L447" s="260"/>
      <c r="M447" s="261"/>
      <c r="N447" s="262"/>
      <c r="O447" s="262"/>
      <c r="P447" s="262"/>
      <c r="Q447" s="262"/>
      <c r="R447" s="262"/>
      <c r="S447" s="262"/>
      <c r="T447" s="263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64" t="s">
        <v>145</v>
      </c>
      <c r="AU447" s="264" t="s">
        <v>89</v>
      </c>
      <c r="AV447" s="15" t="s">
        <v>148</v>
      </c>
      <c r="AW447" s="15" t="s">
        <v>36</v>
      </c>
      <c r="AX447" s="15" t="s">
        <v>80</v>
      </c>
      <c r="AY447" s="264" t="s">
        <v>129</v>
      </c>
    </row>
    <row r="448" spans="1:51" s="13" customFormat="1" ht="12">
      <c r="A448" s="13"/>
      <c r="B448" s="233"/>
      <c r="C448" s="234"/>
      <c r="D448" s="228" t="s">
        <v>145</v>
      </c>
      <c r="E448" s="235" t="s">
        <v>1</v>
      </c>
      <c r="F448" s="236" t="s">
        <v>172</v>
      </c>
      <c r="G448" s="234"/>
      <c r="H448" s="235" t="s">
        <v>1</v>
      </c>
      <c r="I448" s="237"/>
      <c r="J448" s="234"/>
      <c r="K448" s="234"/>
      <c r="L448" s="238"/>
      <c r="M448" s="239"/>
      <c r="N448" s="240"/>
      <c r="O448" s="240"/>
      <c r="P448" s="240"/>
      <c r="Q448" s="240"/>
      <c r="R448" s="240"/>
      <c r="S448" s="240"/>
      <c r="T448" s="24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2" t="s">
        <v>145</v>
      </c>
      <c r="AU448" s="242" t="s">
        <v>89</v>
      </c>
      <c r="AV448" s="13" t="s">
        <v>21</v>
      </c>
      <c r="AW448" s="13" t="s">
        <v>36</v>
      </c>
      <c r="AX448" s="13" t="s">
        <v>80</v>
      </c>
      <c r="AY448" s="242" t="s">
        <v>129</v>
      </c>
    </row>
    <row r="449" spans="1:51" s="14" customFormat="1" ht="12">
      <c r="A449" s="14"/>
      <c r="B449" s="243"/>
      <c r="C449" s="244"/>
      <c r="D449" s="228" t="s">
        <v>145</v>
      </c>
      <c r="E449" s="245" t="s">
        <v>1</v>
      </c>
      <c r="F449" s="246" t="s">
        <v>173</v>
      </c>
      <c r="G449" s="244"/>
      <c r="H449" s="247">
        <v>19.16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3" t="s">
        <v>145</v>
      </c>
      <c r="AU449" s="253" t="s">
        <v>89</v>
      </c>
      <c r="AV449" s="14" t="s">
        <v>89</v>
      </c>
      <c r="AW449" s="14" t="s">
        <v>36</v>
      </c>
      <c r="AX449" s="14" t="s">
        <v>80</v>
      </c>
      <c r="AY449" s="253" t="s">
        <v>129</v>
      </c>
    </row>
    <row r="450" spans="1:51" s="14" customFormat="1" ht="12">
      <c r="A450" s="14"/>
      <c r="B450" s="243"/>
      <c r="C450" s="244"/>
      <c r="D450" s="228" t="s">
        <v>145</v>
      </c>
      <c r="E450" s="245" t="s">
        <v>1</v>
      </c>
      <c r="F450" s="246" t="s">
        <v>174</v>
      </c>
      <c r="G450" s="244"/>
      <c r="H450" s="247">
        <v>15.6</v>
      </c>
      <c r="I450" s="248"/>
      <c r="J450" s="244"/>
      <c r="K450" s="244"/>
      <c r="L450" s="249"/>
      <c r="M450" s="250"/>
      <c r="N450" s="251"/>
      <c r="O450" s="251"/>
      <c r="P450" s="251"/>
      <c r="Q450" s="251"/>
      <c r="R450" s="251"/>
      <c r="S450" s="251"/>
      <c r="T450" s="25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3" t="s">
        <v>145</v>
      </c>
      <c r="AU450" s="253" t="s">
        <v>89</v>
      </c>
      <c r="AV450" s="14" t="s">
        <v>89</v>
      </c>
      <c r="AW450" s="14" t="s">
        <v>36</v>
      </c>
      <c r="AX450" s="14" t="s">
        <v>80</v>
      </c>
      <c r="AY450" s="253" t="s">
        <v>129</v>
      </c>
    </row>
    <row r="451" spans="1:51" s="16" customFormat="1" ht="12">
      <c r="A451" s="16"/>
      <c r="B451" s="265"/>
      <c r="C451" s="266"/>
      <c r="D451" s="228" t="s">
        <v>145</v>
      </c>
      <c r="E451" s="267" t="s">
        <v>1</v>
      </c>
      <c r="F451" s="268" t="s">
        <v>176</v>
      </c>
      <c r="G451" s="266"/>
      <c r="H451" s="269">
        <v>851.04</v>
      </c>
      <c r="I451" s="270"/>
      <c r="J451" s="266"/>
      <c r="K451" s="266"/>
      <c r="L451" s="271"/>
      <c r="M451" s="272"/>
      <c r="N451" s="273"/>
      <c r="O451" s="273"/>
      <c r="P451" s="273"/>
      <c r="Q451" s="273"/>
      <c r="R451" s="273"/>
      <c r="S451" s="273"/>
      <c r="T451" s="274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T451" s="275" t="s">
        <v>145</v>
      </c>
      <c r="AU451" s="275" t="s">
        <v>89</v>
      </c>
      <c r="AV451" s="16" t="s">
        <v>136</v>
      </c>
      <c r="AW451" s="16" t="s">
        <v>36</v>
      </c>
      <c r="AX451" s="16" t="s">
        <v>21</v>
      </c>
      <c r="AY451" s="275" t="s">
        <v>129</v>
      </c>
    </row>
    <row r="452" spans="1:65" s="2" customFormat="1" ht="24.15" customHeight="1">
      <c r="A452" s="39"/>
      <c r="B452" s="40"/>
      <c r="C452" s="215" t="s">
        <v>508</v>
      </c>
      <c r="D452" s="215" t="s">
        <v>131</v>
      </c>
      <c r="E452" s="216" t="s">
        <v>509</v>
      </c>
      <c r="F452" s="217" t="s">
        <v>510</v>
      </c>
      <c r="G452" s="218" t="s">
        <v>134</v>
      </c>
      <c r="H452" s="219">
        <v>106.64</v>
      </c>
      <c r="I452" s="220"/>
      <c r="J452" s="221">
        <f>ROUND(I452*H452,2)</f>
        <v>0</v>
      </c>
      <c r="K452" s="217" t="s">
        <v>135</v>
      </c>
      <c r="L452" s="45"/>
      <c r="M452" s="222" t="s">
        <v>1</v>
      </c>
      <c r="N452" s="223" t="s">
        <v>45</v>
      </c>
      <c r="O452" s="92"/>
      <c r="P452" s="224">
        <f>O452*H452</f>
        <v>0</v>
      </c>
      <c r="Q452" s="224">
        <v>0</v>
      </c>
      <c r="R452" s="224">
        <f>Q452*H452</f>
        <v>0</v>
      </c>
      <c r="S452" s="224">
        <v>0</v>
      </c>
      <c r="T452" s="225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26" t="s">
        <v>241</v>
      </c>
      <c r="AT452" s="226" t="s">
        <v>131</v>
      </c>
      <c r="AU452" s="226" t="s">
        <v>89</v>
      </c>
      <c r="AY452" s="18" t="s">
        <v>129</v>
      </c>
      <c r="BE452" s="227">
        <f>IF(N452="základní",J452,0)</f>
        <v>0</v>
      </c>
      <c r="BF452" s="227">
        <f>IF(N452="snížená",J452,0)</f>
        <v>0</v>
      </c>
      <c r="BG452" s="227">
        <f>IF(N452="zákl. přenesená",J452,0)</f>
        <v>0</v>
      </c>
      <c r="BH452" s="227">
        <f>IF(N452="sníž. přenesená",J452,0)</f>
        <v>0</v>
      </c>
      <c r="BI452" s="227">
        <f>IF(N452="nulová",J452,0)</f>
        <v>0</v>
      </c>
      <c r="BJ452" s="18" t="s">
        <v>21</v>
      </c>
      <c r="BK452" s="227">
        <f>ROUND(I452*H452,2)</f>
        <v>0</v>
      </c>
      <c r="BL452" s="18" t="s">
        <v>241</v>
      </c>
      <c r="BM452" s="226" t="s">
        <v>511</v>
      </c>
    </row>
    <row r="453" spans="1:47" s="2" customFormat="1" ht="12">
      <c r="A453" s="39"/>
      <c r="B453" s="40"/>
      <c r="C453" s="41"/>
      <c r="D453" s="228" t="s">
        <v>138</v>
      </c>
      <c r="E453" s="41"/>
      <c r="F453" s="229" t="s">
        <v>512</v>
      </c>
      <c r="G453" s="41"/>
      <c r="H453" s="41"/>
      <c r="I453" s="230"/>
      <c r="J453" s="41"/>
      <c r="K453" s="41"/>
      <c r="L453" s="45"/>
      <c r="M453" s="231"/>
      <c r="N453" s="232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138</v>
      </c>
      <c r="AU453" s="18" t="s">
        <v>89</v>
      </c>
    </row>
    <row r="454" spans="1:51" s="13" customFormat="1" ht="12">
      <c r="A454" s="13"/>
      <c r="B454" s="233"/>
      <c r="C454" s="234"/>
      <c r="D454" s="228" t="s">
        <v>145</v>
      </c>
      <c r="E454" s="235" t="s">
        <v>1</v>
      </c>
      <c r="F454" s="236" t="s">
        <v>187</v>
      </c>
      <c r="G454" s="234"/>
      <c r="H454" s="235" t="s">
        <v>1</v>
      </c>
      <c r="I454" s="237"/>
      <c r="J454" s="234"/>
      <c r="K454" s="234"/>
      <c r="L454" s="238"/>
      <c r="M454" s="239"/>
      <c r="N454" s="240"/>
      <c r="O454" s="240"/>
      <c r="P454" s="240"/>
      <c r="Q454" s="240"/>
      <c r="R454" s="240"/>
      <c r="S454" s="240"/>
      <c r="T454" s="24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2" t="s">
        <v>145</v>
      </c>
      <c r="AU454" s="242" t="s">
        <v>89</v>
      </c>
      <c r="AV454" s="13" t="s">
        <v>21</v>
      </c>
      <c r="AW454" s="13" t="s">
        <v>36</v>
      </c>
      <c r="AX454" s="13" t="s">
        <v>80</v>
      </c>
      <c r="AY454" s="242" t="s">
        <v>129</v>
      </c>
    </row>
    <row r="455" spans="1:51" s="14" customFormat="1" ht="12">
      <c r="A455" s="14"/>
      <c r="B455" s="243"/>
      <c r="C455" s="244"/>
      <c r="D455" s="228" t="s">
        <v>145</v>
      </c>
      <c r="E455" s="245" t="s">
        <v>1</v>
      </c>
      <c r="F455" s="246" t="s">
        <v>246</v>
      </c>
      <c r="G455" s="244"/>
      <c r="H455" s="247">
        <v>106.64</v>
      </c>
      <c r="I455" s="248"/>
      <c r="J455" s="244"/>
      <c r="K455" s="244"/>
      <c r="L455" s="249"/>
      <c r="M455" s="250"/>
      <c r="N455" s="251"/>
      <c r="O455" s="251"/>
      <c r="P455" s="251"/>
      <c r="Q455" s="251"/>
      <c r="R455" s="251"/>
      <c r="S455" s="251"/>
      <c r="T455" s="25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3" t="s">
        <v>145</v>
      </c>
      <c r="AU455" s="253" t="s">
        <v>89</v>
      </c>
      <c r="AV455" s="14" t="s">
        <v>89</v>
      </c>
      <c r="AW455" s="14" t="s">
        <v>36</v>
      </c>
      <c r="AX455" s="14" t="s">
        <v>21</v>
      </c>
      <c r="AY455" s="253" t="s">
        <v>129</v>
      </c>
    </row>
    <row r="456" spans="1:65" s="2" customFormat="1" ht="49.05" customHeight="1">
      <c r="A456" s="39"/>
      <c r="B456" s="40"/>
      <c r="C456" s="276" t="s">
        <v>513</v>
      </c>
      <c r="D456" s="276" t="s">
        <v>206</v>
      </c>
      <c r="E456" s="277" t="s">
        <v>514</v>
      </c>
      <c r="F456" s="278" t="s">
        <v>515</v>
      </c>
      <c r="G456" s="279" t="s">
        <v>134</v>
      </c>
      <c r="H456" s="280">
        <v>118.477</v>
      </c>
      <c r="I456" s="281"/>
      <c r="J456" s="282">
        <f>ROUND(I456*H456,2)</f>
        <v>0</v>
      </c>
      <c r="K456" s="278" t="s">
        <v>135</v>
      </c>
      <c r="L456" s="283"/>
      <c r="M456" s="284" t="s">
        <v>1</v>
      </c>
      <c r="N456" s="285" t="s">
        <v>45</v>
      </c>
      <c r="O456" s="92"/>
      <c r="P456" s="224">
        <f>O456*H456</f>
        <v>0</v>
      </c>
      <c r="Q456" s="224">
        <v>0.00013</v>
      </c>
      <c r="R456" s="224">
        <f>Q456*H456</f>
        <v>0.015402009999999999</v>
      </c>
      <c r="S456" s="224">
        <v>0</v>
      </c>
      <c r="T456" s="225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26" t="s">
        <v>352</v>
      </c>
      <c r="AT456" s="226" t="s">
        <v>206</v>
      </c>
      <c r="AU456" s="226" t="s">
        <v>89</v>
      </c>
      <c r="AY456" s="18" t="s">
        <v>129</v>
      </c>
      <c r="BE456" s="227">
        <f>IF(N456="základní",J456,0)</f>
        <v>0</v>
      </c>
      <c r="BF456" s="227">
        <f>IF(N456="snížená",J456,0)</f>
        <v>0</v>
      </c>
      <c r="BG456" s="227">
        <f>IF(N456="zákl. přenesená",J456,0)</f>
        <v>0</v>
      </c>
      <c r="BH456" s="227">
        <f>IF(N456="sníž. přenesená",J456,0)</f>
        <v>0</v>
      </c>
      <c r="BI456" s="227">
        <f>IF(N456="nulová",J456,0)</f>
        <v>0</v>
      </c>
      <c r="BJ456" s="18" t="s">
        <v>21</v>
      </c>
      <c r="BK456" s="227">
        <f>ROUND(I456*H456,2)</f>
        <v>0</v>
      </c>
      <c r="BL456" s="18" t="s">
        <v>241</v>
      </c>
      <c r="BM456" s="226" t="s">
        <v>516</v>
      </c>
    </row>
    <row r="457" spans="1:47" s="2" customFormat="1" ht="12">
      <c r="A457" s="39"/>
      <c r="B457" s="40"/>
      <c r="C457" s="41"/>
      <c r="D457" s="228" t="s">
        <v>138</v>
      </c>
      <c r="E457" s="41"/>
      <c r="F457" s="229" t="s">
        <v>515</v>
      </c>
      <c r="G457" s="41"/>
      <c r="H457" s="41"/>
      <c r="I457" s="230"/>
      <c r="J457" s="41"/>
      <c r="K457" s="41"/>
      <c r="L457" s="45"/>
      <c r="M457" s="231"/>
      <c r="N457" s="232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138</v>
      </c>
      <c r="AU457" s="18" t="s">
        <v>89</v>
      </c>
    </row>
    <row r="458" spans="1:51" s="14" customFormat="1" ht="12">
      <c r="A458" s="14"/>
      <c r="B458" s="243"/>
      <c r="C458" s="244"/>
      <c r="D458" s="228" t="s">
        <v>145</v>
      </c>
      <c r="E458" s="244"/>
      <c r="F458" s="246" t="s">
        <v>517</v>
      </c>
      <c r="G458" s="244"/>
      <c r="H458" s="247">
        <v>118.477</v>
      </c>
      <c r="I458" s="248"/>
      <c r="J458" s="244"/>
      <c r="K458" s="244"/>
      <c r="L458" s="249"/>
      <c r="M458" s="250"/>
      <c r="N458" s="251"/>
      <c r="O458" s="251"/>
      <c r="P458" s="251"/>
      <c r="Q458" s="251"/>
      <c r="R458" s="251"/>
      <c r="S458" s="251"/>
      <c r="T458" s="252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3" t="s">
        <v>145</v>
      </c>
      <c r="AU458" s="253" t="s">
        <v>89</v>
      </c>
      <c r="AV458" s="14" t="s">
        <v>89</v>
      </c>
      <c r="AW458" s="14" t="s">
        <v>4</v>
      </c>
      <c r="AX458" s="14" t="s">
        <v>21</v>
      </c>
      <c r="AY458" s="253" t="s">
        <v>129</v>
      </c>
    </row>
    <row r="459" spans="1:65" s="2" customFormat="1" ht="33" customHeight="1">
      <c r="A459" s="39"/>
      <c r="B459" s="40"/>
      <c r="C459" s="215" t="s">
        <v>518</v>
      </c>
      <c r="D459" s="215" t="s">
        <v>131</v>
      </c>
      <c r="E459" s="216" t="s">
        <v>519</v>
      </c>
      <c r="F459" s="217" t="s">
        <v>520</v>
      </c>
      <c r="G459" s="218" t="s">
        <v>345</v>
      </c>
      <c r="H459" s="219">
        <v>9.72</v>
      </c>
      <c r="I459" s="220"/>
      <c r="J459" s="221">
        <f>ROUND(I459*H459,2)</f>
        <v>0</v>
      </c>
      <c r="K459" s="217" t="s">
        <v>135</v>
      </c>
      <c r="L459" s="45"/>
      <c r="M459" s="222" t="s">
        <v>1</v>
      </c>
      <c r="N459" s="223" t="s">
        <v>45</v>
      </c>
      <c r="O459" s="92"/>
      <c r="P459" s="224">
        <f>O459*H459</f>
        <v>0</v>
      </c>
      <c r="Q459" s="224">
        <v>0</v>
      </c>
      <c r="R459" s="224">
        <f>Q459*H459</f>
        <v>0</v>
      </c>
      <c r="S459" s="224">
        <v>0</v>
      </c>
      <c r="T459" s="22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26" t="s">
        <v>241</v>
      </c>
      <c r="AT459" s="226" t="s">
        <v>131</v>
      </c>
      <c r="AU459" s="226" t="s">
        <v>89</v>
      </c>
      <c r="AY459" s="18" t="s">
        <v>129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8" t="s">
        <v>21</v>
      </c>
      <c r="BK459" s="227">
        <f>ROUND(I459*H459,2)</f>
        <v>0</v>
      </c>
      <c r="BL459" s="18" t="s">
        <v>241</v>
      </c>
      <c r="BM459" s="226" t="s">
        <v>521</v>
      </c>
    </row>
    <row r="460" spans="1:47" s="2" customFormat="1" ht="12">
      <c r="A460" s="39"/>
      <c r="B460" s="40"/>
      <c r="C460" s="41"/>
      <c r="D460" s="228" t="s">
        <v>138</v>
      </c>
      <c r="E460" s="41"/>
      <c r="F460" s="229" t="s">
        <v>522</v>
      </c>
      <c r="G460" s="41"/>
      <c r="H460" s="41"/>
      <c r="I460" s="230"/>
      <c r="J460" s="41"/>
      <c r="K460" s="41"/>
      <c r="L460" s="45"/>
      <c r="M460" s="231"/>
      <c r="N460" s="232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138</v>
      </c>
      <c r="AU460" s="18" t="s">
        <v>89</v>
      </c>
    </row>
    <row r="461" spans="1:63" s="12" customFormat="1" ht="22.8" customHeight="1">
      <c r="A461" s="12"/>
      <c r="B461" s="199"/>
      <c r="C461" s="200"/>
      <c r="D461" s="201" t="s">
        <v>79</v>
      </c>
      <c r="E461" s="213" t="s">
        <v>523</v>
      </c>
      <c r="F461" s="213" t="s">
        <v>524</v>
      </c>
      <c r="G461" s="200"/>
      <c r="H461" s="200"/>
      <c r="I461" s="203"/>
      <c r="J461" s="214">
        <f>BK461</f>
        <v>0</v>
      </c>
      <c r="K461" s="200"/>
      <c r="L461" s="205"/>
      <c r="M461" s="206"/>
      <c r="N461" s="207"/>
      <c r="O461" s="207"/>
      <c r="P461" s="208">
        <f>SUM(P462:P469)</f>
        <v>0</v>
      </c>
      <c r="Q461" s="207"/>
      <c r="R461" s="208">
        <f>SUM(R462:R469)</f>
        <v>0</v>
      </c>
      <c r="S461" s="207"/>
      <c r="T461" s="209">
        <f>SUM(T462:T469)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10" t="s">
        <v>89</v>
      </c>
      <c r="AT461" s="211" t="s">
        <v>79</v>
      </c>
      <c r="AU461" s="211" t="s">
        <v>21</v>
      </c>
      <c r="AY461" s="210" t="s">
        <v>129</v>
      </c>
      <c r="BK461" s="212">
        <f>SUM(BK462:BK469)</f>
        <v>0</v>
      </c>
    </row>
    <row r="462" spans="1:65" s="2" customFormat="1" ht="37.8" customHeight="1">
      <c r="A462" s="39"/>
      <c r="B462" s="40"/>
      <c r="C462" s="215" t="s">
        <v>525</v>
      </c>
      <c r="D462" s="215" t="s">
        <v>131</v>
      </c>
      <c r="E462" s="216" t="s">
        <v>526</v>
      </c>
      <c r="F462" s="217" t="s">
        <v>527</v>
      </c>
      <c r="G462" s="218" t="s">
        <v>447</v>
      </c>
      <c r="H462" s="219">
        <v>2</v>
      </c>
      <c r="I462" s="220"/>
      <c r="J462" s="221">
        <f>ROUND(I462*H462,2)</f>
        <v>0</v>
      </c>
      <c r="K462" s="217" t="s">
        <v>1</v>
      </c>
      <c r="L462" s="45"/>
      <c r="M462" s="222" t="s">
        <v>1</v>
      </c>
      <c r="N462" s="223" t="s">
        <v>45</v>
      </c>
      <c r="O462" s="92"/>
      <c r="P462" s="224">
        <f>O462*H462</f>
        <v>0</v>
      </c>
      <c r="Q462" s="224">
        <v>0</v>
      </c>
      <c r="R462" s="224">
        <f>Q462*H462</f>
        <v>0</v>
      </c>
      <c r="S462" s="224">
        <v>0</v>
      </c>
      <c r="T462" s="225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26" t="s">
        <v>241</v>
      </c>
      <c r="AT462" s="226" t="s">
        <v>131</v>
      </c>
      <c r="AU462" s="226" t="s">
        <v>89</v>
      </c>
      <c r="AY462" s="18" t="s">
        <v>129</v>
      </c>
      <c r="BE462" s="227">
        <f>IF(N462="základní",J462,0)</f>
        <v>0</v>
      </c>
      <c r="BF462" s="227">
        <f>IF(N462="snížená",J462,0)</f>
        <v>0</v>
      </c>
      <c r="BG462" s="227">
        <f>IF(N462="zákl. přenesená",J462,0)</f>
        <v>0</v>
      </c>
      <c r="BH462" s="227">
        <f>IF(N462="sníž. přenesená",J462,0)</f>
        <v>0</v>
      </c>
      <c r="BI462" s="227">
        <f>IF(N462="nulová",J462,0)</f>
        <v>0</v>
      </c>
      <c r="BJ462" s="18" t="s">
        <v>21</v>
      </c>
      <c r="BK462" s="227">
        <f>ROUND(I462*H462,2)</f>
        <v>0</v>
      </c>
      <c r="BL462" s="18" t="s">
        <v>241</v>
      </c>
      <c r="BM462" s="226" t="s">
        <v>528</v>
      </c>
    </row>
    <row r="463" spans="1:47" s="2" customFormat="1" ht="12">
      <c r="A463" s="39"/>
      <c r="B463" s="40"/>
      <c r="C463" s="41"/>
      <c r="D463" s="228" t="s">
        <v>138</v>
      </c>
      <c r="E463" s="41"/>
      <c r="F463" s="229" t="s">
        <v>527</v>
      </c>
      <c r="G463" s="41"/>
      <c r="H463" s="41"/>
      <c r="I463" s="230"/>
      <c r="J463" s="41"/>
      <c r="K463" s="41"/>
      <c r="L463" s="45"/>
      <c r="M463" s="231"/>
      <c r="N463" s="232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138</v>
      </c>
      <c r="AU463" s="18" t="s">
        <v>89</v>
      </c>
    </row>
    <row r="464" spans="1:65" s="2" customFormat="1" ht="24.15" customHeight="1">
      <c r="A464" s="39"/>
      <c r="B464" s="40"/>
      <c r="C464" s="215" t="s">
        <v>529</v>
      </c>
      <c r="D464" s="215" t="s">
        <v>131</v>
      </c>
      <c r="E464" s="216" t="s">
        <v>530</v>
      </c>
      <c r="F464" s="217" t="s">
        <v>531</v>
      </c>
      <c r="G464" s="218" t="s">
        <v>447</v>
      </c>
      <c r="H464" s="219">
        <v>2</v>
      </c>
      <c r="I464" s="220"/>
      <c r="J464" s="221">
        <f>ROUND(I464*H464,2)</f>
        <v>0</v>
      </c>
      <c r="K464" s="217" t="s">
        <v>1</v>
      </c>
      <c r="L464" s="45"/>
      <c r="M464" s="222" t="s">
        <v>1</v>
      </c>
      <c r="N464" s="223" t="s">
        <v>45</v>
      </c>
      <c r="O464" s="92"/>
      <c r="P464" s="224">
        <f>O464*H464</f>
        <v>0</v>
      </c>
      <c r="Q464" s="224">
        <v>0</v>
      </c>
      <c r="R464" s="224">
        <f>Q464*H464</f>
        <v>0</v>
      </c>
      <c r="S464" s="224">
        <v>0</v>
      </c>
      <c r="T464" s="22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26" t="s">
        <v>241</v>
      </c>
      <c r="AT464" s="226" t="s">
        <v>131</v>
      </c>
      <c r="AU464" s="226" t="s">
        <v>89</v>
      </c>
      <c r="AY464" s="18" t="s">
        <v>129</v>
      </c>
      <c r="BE464" s="227">
        <f>IF(N464="základní",J464,0)</f>
        <v>0</v>
      </c>
      <c r="BF464" s="227">
        <f>IF(N464="snížená",J464,0)</f>
        <v>0</v>
      </c>
      <c r="BG464" s="227">
        <f>IF(N464="zákl. přenesená",J464,0)</f>
        <v>0</v>
      </c>
      <c r="BH464" s="227">
        <f>IF(N464="sníž. přenesená",J464,0)</f>
        <v>0</v>
      </c>
      <c r="BI464" s="227">
        <f>IF(N464="nulová",J464,0)</f>
        <v>0</v>
      </c>
      <c r="BJ464" s="18" t="s">
        <v>21</v>
      </c>
      <c r="BK464" s="227">
        <f>ROUND(I464*H464,2)</f>
        <v>0</v>
      </c>
      <c r="BL464" s="18" t="s">
        <v>241</v>
      </c>
      <c r="BM464" s="226" t="s">
        <v>532</v>
      </c>
    </row>
    <row r="465" spans="1:47" s="2" customFormat="1" ht="12">
      <c r="A465" s="39"/>
      <c r="B465" s="40"/>
      <c r="C465" s="41"/>
      <c r="D465" s="228" t="s">
        <v>138</v>
      </c>
      <c r="E465" s="41"/>
      <c r="F465" s="229" t="s">
        <v>531</v>
      </c>
      <c r="G465" s="41"/>
      <c r="H465" s="41"/>
      <c r="I465" s="230"/>
      <c r="J465" s="41"/>
      <c r="K465" s="41"/>
      <c r="L465" s="45"/>
      <c r="M465" s="231"/>
      <c r="N465" s="232"/>
      <c r="O465" s="92"/>
      <c r="P465" s="92"/>
      <c r="Q465" s="92"/>
      <c r="R465" s="92"/>
      <c r="S465" s="92"/>
      <c r="T465" s="93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138</v>
      </c>
      <c r="AU465" s="18" t="s">
        <v>89</v>
      </c>
    </row>
    <row r="466" spans="1:65" s="2" customFormat="1" ht="24.15" customHeight="1">
      <c r="A466" s="39"/>
      <c r="B466" s="40"/>
      <c r="C466" s="215" t="s">
        <v>533</v>
      </c>
      <c r="D466" s="215" t="s">
        <v>131</v>
      </c>
      <c r="E466" s="216" t="s">
        <v>534</v>
      </c>
      <c r="F466" s="217" t="s">
        <v>535</v>
      </c>
      <c r="G466" s="218" t="s">
        <v>447</v>
      </c>
      <c r="H466" s="219">
        <v>1</v>
      </c>
      <c r="I466" s="220"/>
      <c r="J466" s="221">
        <f>ROUND(I466*H466,2)</f>
        <v>0</v>
      </c>
      <c r="K466" s="217" t="s">
        <v>1</v>
      </c>
      <c r="L466" s="45"/>
      <c r="M466" s="222" t="s">
        <v>1</v>
      </c>
      <c r="N466" s="223" t="s">
        <v>45</v>
      </c>
      <c r="O466" s="92"/>
      <c r="P466" s="224">
        <f>O466*H466</f>
        <v>0</v>
      </c>
      <c r="Q466" s="224">
        <v>0</v>
      </c>
      <c r="R466" s="224">
        <f>Q466*H466</f>
        <v>0</v>
      </c>
      <c r="S466" s="224">
        <v>0</v>
      </c>
      <c r="T466" s="225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26" t="s">
        <v>241</v>
      </c>
      <c r="AT466" s="226" t="s">
        <v>131</v>
      </c>
      <c r="AU466" s="226" t="s">
        <v>89</v>
      </c>
      <c r="AY466" s="18" t="s">
        <v>129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18" t="s">
        <v>21</v>
      </c>
      <c r="BK466" s="227">
        <f>ROUND(I466*H466,2)</f>
        <v>0</v>
      </c>
      <c r="BL466" s="18" t="s">
        <v>241</v>
      </c>
      <c r="BM466" s="226" t="s">
        <v>536</v>
      </c>
    </row>
    <row r="467" spans="1:47" s="2" customFormat="1" ht="12">
      <c r="A467" s="39"/>
      <c r="B467" s="40"/>
      <c r="C467" s="41"/>
      <c r="D467" s="228" t="s">
        <v>138</v>
      </c>
      <c r="E467" s="41"/>
      <c r="F467" s="229" t="s">
        <v>535</v>
      </c>
      <c r="G467" s="41"/>
      <c r="H467" s="41"/>
      <c r="I467" s="230"/>
      <c r="J467" s="41"/>
      <c r="K467" s="41"/>
      <c r="L467" s="45"/>
      <c r="M467" s="231"/>
      <c r="N467" s="232"/>
      <c r="O467" s="92"/>
      <c r="P467" s="92"/>
      <c r="Q467" s="92"/>
      <c r="R467" s="92"/>
      <c r="S467" s="92"/>
      <c r="T467" s="93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138</v>
      </c>
      <c r="AU467" s="18" t="s">
        <v>89</v>
      </c>
    </row>
    <row r="468" spans="1:65" s="2" customFormat="1" ht="33" customHeight="1">
      <c r="A468" s="39"/>
      <c r="B468" s="40"/>
      <c r="C468" s="215" t="s">
        <v>537</v>
      </c>
      <c r="D468" s="215" t="s">
        <v>131</v>
      </c>
      <c r="E468" s="216" t="s">
        <v>538</v>
      </c>
      <c r="F468" s="217" t="s">
        <v>539</v>
      </c>
      <c r="G468" s="218" t="s">
        <v>345</v>
      </c>
      <c r="H468" s="219">
        <v>5.43</v>
      </c>
      <c r="I468" s="220"/>
      <c r="J468" s="221">
        <f>ROUND(I468*H468,2)</f>
        <v>0</v>
      </c>
      <c r="K468" s="217" t="s">
        <v>135</v>
      </c>
      <c r="L468" s="45"/>
      <c r="M468" s="222" t="s">
        <v>1</v>
      </c>
      <c r="N468" s="223" t="s">
        <v>45</v>
      </c>
      <c r="O468" s="92"/>
      <c r="P468" s="224">
        <f>O468*H468</f>
        <v>0</v>
      </c>
      <c r="Q468" s="224">
        <v>0</v>
      </c>
      <c r="R468" s="224">
        <f>Q468*H468</f>
        <v>0</v>
      </c>
      <c r="S468" s="224">
        <v>0</v>
      </c>
      <c r="T468" s="22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26" t="s">
        <v>241</v>
      </c>
      <c r="AT468" s="226" t="s">
        <v>131</v>
      </c>
      <c r="AU468" s="226" t="s">
        <v>89</v>
      </c>
      <c r="AY468" s="18" t="s">
        <v>129</v>
      </c>
      <c r="BE468" s="227">
        <f>IF(N468="základní",J468,0)</f>
        <v>0</v>
      </c>
      <c r="BF468" s="227">
        <f>IF(N468="snížená",J468,0)</f>
        <v>0</v>
      </c>
      <c r="BG468" s="227">
        <f>IF(N468="zákl. přenesená",J468,0)</f>
        <v>0</v>
      </c>
      <c r="BH468" s="227">
        <f>IF(N468="sníž. přenesená",J468,0)</f>
        <v>0</v>
      </c>
      <c r="BI468" s="227">
        <f>IF(N468="nulová",J468,0)</f>
        <v>0</v>
      </c>
      <c r="BJ468" s="18" t="s">
        <v>21</v>
      </c>
      <c r="BK468" s="227">
        <f>ROUND(I468*H468,2)</f>
        <v>0</v>
      </c>
      <c r="BL468" s="18" t="s">
        <v>241</v>
      </c>
      <c r="BM468" s="226" t="s">
        <v>540</v>
      </c>
    </row>
    <row r="469" spans="1:47" s="2" customFormat="1" ht="12">
      <c r="A469" s="39"/>
      <c r="B469" s="40"/>
      <c r="C469" s="41"/>
      <c r="D469" s="228" t="s">
        <v>138</v>
      </c>
      <c r="E469" s="41"/>
      <c r="F469" s="229" t="s">
        <v>541</v>
      </c>
      <c r="G469" s="41"/>
      <c r="H469" s="41"/>
      <c r="I469" s="230"/>
      <c r="J469" s="41"/>
      <c r="K469" s="41"/>
      <c r="L469" s="45"/>
      <c r="M469" s="231"/>
      <c r="N469" s="232"/>
      <c r="O469" s="92"/>
      <c r="P469" s="92"/>
      <c r="Q469" s="92"/>
      <c r="R469" s="92"/>
      <c r="S469" s="92"/>
      <c r="T469" s="93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138</v>
      </c>
      <c r="AU469" s="18" t="s">
        <v>89</v>
      </c>
    </row>
    <row r="470" spans="1:63" s="12" customFormat="1" ht="25.9" customHeight="1">
      <c r="A470" s="12"/>
      <c r="B470" s="199"/>
      <c r="C470" s="200"/>
      <c r="D470" s="201" t="s">
        <v>79</v>
      </c>
      <c r="E470" s="202" t="s">
        <v>542</v>
      </c>
      <c r="F470" s="202" t="s">
        <v>543</v>
      </c>
      <c r="G470" s="200"/>
      <c r="H470" s="200"/>
      <c r="I470" s="203"/>
      <c r="J470" s="204">
        <f>BK470</f>
        <v>0</v>
      </c>
      <c r="K470" s="200"/>
      <c r="L470" s="205"/>
      <c r="M470" s="206"/>
      <c r="N470" s="207"/>
      <c r="O470" s="207"/>
      <c r="P470" s="208">
        <f>P471+P474</f>
        <v>0</v>
      </c>
      <c r="Q470" s="207"/>
      <c r="R470" s="208">
        <f>R471+R474</f>
        <v>0</v>
      </c>
      <c r="S470" s="207"/>
      <c r="T470" s="209">
        <f>T471+T474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10" t="s">
        <v>177</v>
      </c>
      <c r="AT470" s="211" t="s">
        <v>79</v>
      </c>
      <c r="AU470" s="211" t="s">
        <v>80</v>
      </c>
      <c r="AY470" s="210" t="s">
        <v>129</v>
      </c>
      <c r="BK470" s="212">
        <f>BK471+BK474</f>
        <v>0</v>
      </c>
    </row>
    <row r="471" spans="1:63" s="12" customFormat="1" ht="22.8" customHeight="1">
      <c r="A471" s="12"/>
      <c r="B471" s="199"/>
      <c r="C471" s="200"/>
      <c r="D471" s="201" t="s">
        <v>79</v>
      </c>
      <c r="E471" s="213" t="s">
        <v>544</v>
      </c>
      <c r="F471" s="213" t="s">
        <v>545</v>
      </c>
      <c r="G471" s="200"/>
      <c r="H471" s="200"/>
      <c r="I471" s="203"/>
      <c r="J471" s="214">
        <f>BK471</f>
        <v>0</v>
      </c>
      <c r="K471" s="200"/>
      <c r="L471" s="205"/>
      <c r="M471" s="206"/>
      <c r="N471" s="207"/>
      <c r="O471" s="207"/>
      <c r="P471" s="208">
        <f>SUM(P472:P473)</f>
        <v>0</v>
      </c>
      <c r="Q471" s="207"/>
      <c r="R471" s="208">
        <f>SUM(R472:R473)</f>
        <v>0</v>
      </c>
      <c r="S471" s="207"/>
      <c r="T471" s="209">
        <f>SUM(T472:T473)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10" t="s">
        <v>177</v>
      </c>
      <c r="AT471" s="211" t="s">
        <v>79</v>
      </c>
      <c r="AU471" s="211" t="s">
        <v>21</v>
      </c>
      <c r="AY471" s="210" t="s">
        <v>129</v>
      </c>
      <c r="BK471" s="212">
        <f>SUM(BK472:BK473)</f>
        <v>0</v>
      </c>
    </row>
    <row r="472" spans="1:65" s="2" customFormat="1" ht="16.5" customHeight="1">
      <c r="A472" s="39"/>
      <c r="B472" s="40"/>
      <c r="C472" s="215" t="s">
        <v>546</v>
      </c>
      <c r="D472" s="215" t="s">
        <v>131</v>
      </c>
      <c r="E472" s="216" t="s">
        <v>547</v>
      </c>
      <c r="F472" s="217" t="s">
        <v>545</v>
      </c>
      <c r="G472" s="218" t="s">
        <v>548</v>
      </c>
      <c r="H472" s="219">
        <v>1</v>
      </c>
      <c r="I472" s="220"/>
      <c r="J472" s="221">
        <f>ROUND(I472*H472,2)</f>
        <v>0</v>
      </c>
      <c r="K472" s="217" t="s">
        <v>135</v>
      </c>
      <c r="L472" s="45"/>
      <c r="M472" s="222" t="s">
        <v>1</v>
      </c>
      <c r="N472" s="223" t="s">
        <v>45</v>
      </c>
      <c r="O472" s="92"/>
      <c r="P472" s="224">
        <f>O472*H472</f>
        <v>0</v>
      </c>
      <c r="Q472" s="224">
        <v>0</v>
      </c>
      <c r="R472" s="224">
        <f>Q472*H472</f>
        <v>0</v>
      </c>
      <c r="S472" s="224">
        <v>0</v>
      </c>
      <c r="T472" s="225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6" t="s">
        <v>549</v>
      </c>
      <c r="AT472" s="226" t="s">
        <v>131</v>
      </c>
      <c r="AU472" s="226" t="s">
        <v>89</v>
      </c>
      <c r="AY472" s="18" t="s">
        <v>129</v>
      </c>
      <c r="BE472" s="227">
        <f>IF(N472="základní",J472,0)</f>
        <v>0</v>
      </c>
      <c r="BF472" s="227">
        <f>IF(N472="snížená",J472,0)</f>
        <v>0</v>
      </c>
      <c r="BG472" s="227">
        <f>IF(N472="zákl. přenesená",J472,0)</f>
        <v>0</v>
      </c>
      <c r="BH472" s="227">
        <f>IF(N472="sníž. přenesená",J472,0)</f>
        <v>0</v>
      </c>
      <c r="BI472" s="227">
        <f>IF(N472="nulová",J472,0)</f>
        <v>0</v>
      </c>
      <c r="BJ472" s="18" t="s">
        <v>21</v>
      </c>
      <c r="BK472" s="227">
        <f>ROUND(I472*H472,2)</f>
        <v>0</v>
      </c>
      <c r="BL472" s="18" t="s">
        <v>549</v>
      </c>
      <c r="BM472" s="226" t="s">
        <v>550</v>
      </c>
    </row>
    <row r="473" spans="1:47" s="2" customFormat="1" ht="12">
      <c r="A473" s="39"/>
      <c r="B473" s="40"/>
      <c r="C473" s="41"/>
      <c r="D473" s="228" t="s">
        <v>138</v>
      </c>
      <c r="E473" s="41"/>
      <c r="F473" s="229" t="s">
        <v>551</v>
      </c>
      <c r="G473" s="41"/>
      <c r="H473" s="41"/>
      <c r="I473" s="230"/>
      <c r="J473" s="41"/>
      <c r="K473" s="41"/>
      <c r="L473" s="45"/>
      <c r="M473" s="231"/>
      <c r="N473" s="232"/>
      <c r="O473" s="92"/>
      <c r="P473" s="92"/>
      <c r="Q473" s="92"/>
      <c r="R473" s="92"/>
      <c r="S473" s="92"/>
      <c r="T473" s="93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138</v>
      </c>
      <c r="AU473" s="18" t="s">
        <v>89</v>
      </c>
    </row>
    <row r="474" spans="1:63" s="12" customFormat="1" ht="22.8" customHeight="1">
      <c r="A474" s="12"/>
      <c r="B474" s="199"/>
      <c r="C474" s="200"/>
      <c r="D474" s="201" t="s">
        <v>79</v>
      </c>
      <c r="E474" s="213" t="s">
        <v>552</v>
      </c>
      <c r="F474" s="213" t="s">
        <v>553</v>
      </c>
      <c r="G474" s="200"/>
      <c r="H474" s="200"/>
      <c r="I474" s="203"/>
      <c r="J474" s="214">
        <f>BK474</f>
        <v>0</v>
      </c>
      <c r="K474" s="200"/>
      <c r="L474" s="205"/>
      <c r="M474" s="206"/>
      <c r="N474" s="207"/>
      <c r="O474" s="207"/>
      <c r="P474" s="208">
        <f>SUM(P475:P476)</f>
        <v>0</v>
      </c>
      <c r="Q474" s="207"/>
      <c r="R474" s="208">
        <f>SUM(R475:R476)</f>
        <v>0</v>
      </c>
      <c r="S474" s="207"/>
      <c r="T474" s="209">
        <f>SUM(T475:T476)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10" t="s">
        <v>177</v>
      </c>
      <c r="AT474" s="211" t="s">
        <v>79</v>
      </c>
      <c r="AU474" s="211" t="s">
        <v>21</v>
      </c>
      <c r="AY474" s="210" t="s">
        <v>129</v>
      </c>
      <c r="BK474" s="212">
        <f>SUM(BK475:BK476)</f>
        <v>0</v>
      </c>
    </row>
    <row r="475" spans="1:65" s="2" customFormat="1" ht="16.5" customHeight="1">
      <c r="A475" s="39"/>
      <c r="B475" s="40"/>
      <c r="C475" s="215" t="s">
        <v>554</v>
      </c>
      <c r="D475" s="215" t="s">
        <v>131</v>
      </c>
      <c r="E475" s="216" t="s">
        <v>555</v>
      </c>
      <c r="F475" s="217" t="s">
        <v>553</v>
      </c>
      <c r="G475" s="218" t="s">
        <v>548</v>
      </c>
      <c r="H475" s="219">
        <v>1</v>
      </c>
      <c r="I475" s="220"/>
      <c r="J475" s="221">
        <f>ROUND(I475*H475,2)</f>
        <v>0</v>
      </c>
      <c r="K475" s="217" t="s">
        <v>135</v>
      </c>
      <c r="L475" s="45"/>
      <c r="M475" s="222" t="s">
        <v>1</v>
      </c>
      <c r="N475" s="223" t="s">
        <v>45</v>
      </c>
      <c r="O475" s="92"/>
      <c r="P475" s="224">
        <f>O475*H475</f>
        <v>0</v>
      </c>
      <c r="Q475" s="224">
        <v>0</v>
      </c>
      <c r="R475" s="224">
        <f>Q475*H475</f>
        <v>0</v>
      </c>
      <c r="S475" s="224">
        <v>0</v>
      </c>
      <c r="T475" s="225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26" t="s">
        <v>549</v>
      </c>
      <c r="AT475" s="226" t="s">
        <v>131</v>
      </c>
      <c r="AU475" s="226" t="s">
        <v>89</v>
      </c>
      <c r="AY475" s="18" t="s">
        <v>129</v>
      </c>
      <c r="BE475" s="227">
        <f>IF(N475="základní",J475,0)</f>
        <v>0</v>
      </c>
      <c r="BF475" s="227">
        <f>IF(N475="snížená",J475,0)</f>
        <v>0</v>
      </c>
      <c r="BG475" s="227">
        <f>IF(N475="zákl. přenesená",J475,0)</f>
        <v>0</v>
      </c>
      <c r="BH475" s="227">
        <f>IF(N475="sníž. přenesená",J475,0)</f>
        <v>0</v>
      </c>
      <c r="BI475" s="227">
        <f>IF(N475="nulová",J475,0)</f>
        <v>0</v>
      </c>
      <c r="BJ475" s="18" t="s">
        <v>21</v>
      </c>
      <c r="BK475" s="227">
        <f>ROUND(I475*H475,2)</f>
        <v>0</v>
      </c>
      <c r="BL475" s="18" t="s">
        <v>549</v>
      </c>
      <c r="BM475" s="226" t="s">
        <v>556</v>
      </c>
    </row>
    <row r="476" spans="1:47" s="2" customFormat="1" ht="12">
      <c r="A476" s="39"/>
      <c r="B476" s="40"/>
      <c r="C476" s="41"/>
      <c r="D476" s="228" t="s">
        <v>138</v>
      </c>
      <c r="E476" s="41"/>
      <c r="F476" s="229" t="s">
        <v>557</v>
      </c>
      <c r="G476" s="41"/>
      <c r="H476" s="41"/>
      <c r="I476" s="230"/>
      <c r="J476" s="41"/>
      <c r="K476" s="41"/>
      <c r="L476" s="45"/>
      <c r="M476" s="286"/>
      <c r="N476" s="287"/>
      <c r="O476" s="288"/>
      <c r="P476" s="288"/>
      <c r="Q476" s="288"/>
      <c r="R476" s="288"/>
      <c r="S476" s="288"/>
      <c r="T476" s="28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138</v>
      </c>
      <c r="AU476" s="18" t="s">
        <v>89</v>
      </c>
    </row>
    <row r="477" spans="1:31" s="2" customFormat="1" ht="6.95" customHeight="1">
      <c r="A477" s="39"/>
      <c r="B477" s="67"/>
      <c r="C477" s="68"/>
      <c r="D477" s="68"/>
      <c r="E477" s="68"/>
      <c r="F477" s="68"/>
      <c r="G477" s="68"/>
      <c r="H477" s="68"/>
      <c r="I477" s="68"/>
      <c r="J477" s="68"/>
      <c r="K477" s="68"/>
      <c r="L477" s="45"/>
      <c r="M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</row>
  </sheetData>
  <sheetProtection password="CA9C" sheet="1" objects="1" scenarios="1" formatColumns="0" formatRows="0" autoFilter="0"/>
  <autoFilter ref="C131:K476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ASUS\Alena</dc:creator>
  <cp:keywords/>
  <dc:description/>
  <cp:lastModifiedBy>ASUS\Alena</cp:lastModifiedBy>
  <dcterms:created xsi:type="dcterms:W3CDTF">2024-05-28T17:27:44Z</dcterms:created>
  <dcterms:modified xsi:type="dcterms:W3CDTF">2024-05-28T17:27:47Z</dcterms:modified>
  <cp:category/>
  <cp:version/>
  <cp:contentType/>
  <cp:contentStatus/>
</cp:coreProperties>
</file>