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Akce 2025\IROP 2\Základní školy\ZŠ Veverská Bitýška\Dodávky ZPŘ\ZD\"/>
    </mc:Choice>
  </mc:AlternateContent>
  <xr:revisionPtr revIDLastSave="0" documentId="13_ncr:1_{C4DA83DB-2DC3-412C-B8A4-DED601CA05CD}" xr6:coauthVersionLast="47" xr6:coauthVersionMax="47" xr10:uidLastSave="{00000000-0000-0000-0000-000000000000}"/>
  <bookViews>
    <workbookView xWindow="-120" yWindow="-120" windowWidth="29040" windowHeight="15840" activeTab="2" xr2:uid="{00000000-000D-0000-FFFF-FFFF00000000}"/>
  </bookViews>
  <sheets>
    <sheet name="Krycí list" sheetId="1" r:id="rId1"/>
    <sheet name="Rekapitulace" sheetId="2" r:id="rId2"/>
    <sheet name="AVT" sheetId="5" r:id="rId3"/>
    <sheet name="#Figury" sheetId="4" state="hidden" r:id="rId4"/>
  </sheets>
  <definedNames>
    <definedName name="_xlnm.Print_Titles" localSheetId="2">AVT!$11:$13</definedName>
    <definedName name="_xlnm.Print_Titles" localSheetId="1">Rekapitulace!$11:$13</definedName>
    <definedName name="_xlnm.Print_Area" localSheetId="2">AVT!$A$1:$I$54</definedName>
    <definedName name="Z_65E3123D_ED26_44E3_A414_09EEEF825484_.wvu.Cols" localSheetId="2" hidden="1">AVT!#REF!,AVT!#REF!,AVT!#REF!</definedName>
    <definedName name="Z_65E3123D_ED26_44E3_A414_09EEEF825484_.wvu.Cols" localSheetId="1" hidden="1">Rekapitulace!#REF!</definedName>
    <definedName name="Z_65E3123D_ED26_44E3_A414_09EEEF825484_.wvu.PrintArea" localSheetId="2" hidden="1">AVT!$A$1:$I$54</definedName>
    <definedName name="Z_65E3123D_ED26_44E3_A414_09EEEF825484_.wvu.PrintTitles" localSheetId="2" hidden="1">AVT!$11:$13</definedName>
    <definedName name="Z_65E3123D_ED26_44E3_A414_09EEEF825484_.wvu.PrintTitles" localSheetId="1" hidden="1">Rekapitulace!$11:$13</definedName>
    <definedName name="Z_65E3123D_ED26_44E3_A414_09EEEF825484_.wvu.Rows" localSheetId="2" hidden="1">AVT!#REF!,AVT!#REF!,AVT!#REF!,AVT!#REF!,AVT!#REF!,AVT!#REF!,AVT!#REF!,AVT!#REF!,AVT!#REF!,AVT!#REF!,AVT!#REF!,AVT!#REF!,AVT!#REF!,AVT!#REF!,AVT!#REF!,AVT!#REF!,AVT!#REF!,AVT!#REF!,AVT!#REF!,AVT!#REF!,AVT!#REF!,AVT!#REF!,AVT!#REF!,AVT!#REF!,AVT!#REF!,AVT!#REF!,AVT!#REF!,AVT!#REF!,AVT!#REF!,AVT!#REF!,AVT!#REF!,AVT!#REF!,AVT!#REF!,AVT!#REF!,AVT!#REF!,AVT!#REF!,AVT!#REF!,AVT!#REF!,AVT!#REF!,AVT!#REF!,AVT!#REF!</definedName>
    <definedName name="Z_65E3123D_ED26_44E3_A414_09EEEF825484_.wvu.Rows" localSheetId="0" hidden="1">'Krycí list'!$1:$1,'Krycí list'!$3:$3,'Krycí list'!$6:$6,'Krycí list'!$8:$8,'Krycí list'!$10:$24</definedName>
    <definedName name="Z_82B4F4D9_5370_4303_A97E_2A49E01AF629_.wvu.Cols" localSheetId="2" hidden="1">AVT!#REF!,AVT!#REF!,AVT!#REF!</definedName>
    <definedName name="Z_82B4F4D9_5370_4303_A97E_2A49E01AF629_.wvu.Cols" localSheetId="1" hidden="1">Rekapitulace!#REF!</definedName>
    <definedName name="Z_82B4F4D9_5370_4303_A97E_2A49E01AF629_.wvu.PrintArea" localSheetId="2" hidden="1">AVT!$A$1:$I$54</definedName>
    <definedName name="Z_82B4F4D9_5370_4303_A97E_2A49E01AF629_.wvu.PrintTitles" localSheetId="2" hidden="1">AVT!$11:$13</definedName>
    <definedName name="Z_82B4F4D9_5370_4303_A97E_2A49E01AF629_.wvu.PrintTitles" localSheetId="1" hidden="1">Rekapitulace!$11:$13</definedName>
    <definedName name="Z_82B4F4D9_5370_4303_A97E_2A49E01AF629_.wvu.Rows" localSheetId="2" hidden="1">AVT!#REF!,AVT!#REF!,AVT!#REF!,AVT!#REF!,AVT!#REF!,AVT!#REF!,AVT!#REF!,AVT!#REF!,AVT!#REF!,AVT!#REF!,AVT!#REF!,AVT!#REF!,AVT!#REF!,AVT!#REF!,AVT!#REF!,AVT!#REF!,AVT!#REF!,AVT!#REF!,AVT!#REF!,AVT!#REF!,AVT!#REF!,AVT!#REF!,AVT!#REF!,AVT!#REF!,AVT!#REF!,AVT!#REF!,AVT!#REF!,AVT!#REF!,AVT!#REF!,AVT!#REF!,AVT!#REF!,AVT!#REF!,AVT!#REF!,AVT!#REF!,AVT!#REF!,AVT!#REF!,AVT!#REF!,AVT!#REF!,AVT!#REF!,AVT!#REF!,AVT!#REF!</definedName>
    <definedName name="Z_82B4F4D9_5370_4303_A97E_2A49E01AF629_.wvu.Rows" localSheetId="0" hidden="1">'Krycí list'!$1:$1,'Krycí list'!$3:$3,'Krycí list'!$6:$6,'Krycí list'!$8:$8,'Krycí list'!$10:$24</definedName>
    <definedName name="Z_D6CFA044_0C8C_4ECE_96A2_AFF3DD5E0425_.wvu.Cols" localSheetId="2" hidden="1">AVT!#REF!,AVT!#REF!,AVT!#REF!</definedName>
    <definedName name="Z_D6CFA044_0C8C_4ECE_96A2_AFF3DD5E0425_.wvu.Cols" localSheetId="1" hidden="1">Rekapitulace!#REF!</definedName>
    <definedName name="Z_D6CFA044_0C8C_4ECE_96A2_AFF3DD5E0425_.wvu.PrintArea" localSheetId="2" hidden="1">AVT!$A$1:$I$54</definedName>
    <definedName name="Z_D6CFA044_0C8C_4ECE_96A2_AFF3DD5E0425_.wvu.PrintTitles" localSheetId="2" hidden="1">AVT!$11:$13</definedName>
    <definedName name="Z_D6CFA044_0C8C_4ECE_96A2_AFF3DD5E0425_.wvu.PrintTitles" localSheetId="1" hidden="1">Rekapitulace!$11:$13</definedName>
    <definedName name="Z_D6CFA044_0C8C_4ECE_96A2_AFF3DD5E0425_.wvu.Rows" localSheetId="2" hidden="1">AVT!#REF!,AVT!#REF!,AVT!#REF!,AVT!#REF!,AVT!#REF!,AVT!#REF!,AVT!#REF!,AVT!#REF!,AVT!#REF!,AVT!#REF!,AVT!#REF!,AVT!#REF!,AVT!#REF!,AVT!#REF!,AVT!#REF!,AVT!#REF!,AVT!#REF!,AVT!#REF!,AVT!#REF!,AVT!#REF!,AVT!#REF!,AVT!#REF!,AVT!#REF!,AVT!#REF!,AVT!#REF!,AVT!#REF!,AVT!#REF!,AVT!#REF!,AVT!#REF!,AVT!#REF!,AVT!#REF!,AVT!#REF!,AVT!#REF!,AVT!#REF!,AVT!#REF!,AVT!#REF!,AVT!#REF!,AVT!#REF!,AVT!#REF!,AVT!#REF!,AVT!#REF!</definedName>
    <definedName name="Z_D6CFA044_0C8C_4ECE_96A2_AFF3DD5E0425_.wvu.Rows" localSheetId="0" hidden="1">'Krycí list'!$1:$1,'Krycí list'!$3:$3,'Krycí list'!$6:$6,'Krycí list'!$8:$8,'Krycí list'!$10:$24</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5" l="1"/>
  <c r="G52" i="5"/>
  <c r="G51" i="5"/>
  <c r="I52" i="5" l="1"/>
  <c r="I53" i="5"/>
  <c r="I51" i="5"/>
  <c r="I48" i="5"/>
  <c r="G47" i="5"/>
  <c r="I46" i="5"/>
  <c r="I45" i="5"/>
  <c r="I44" i="5"/>
  <c r="I43" i="5"/>
  <c r="G40" i="5"/>
  <c r="I40" i="5" s="1"/>
  <c r="I39" i="5"/>
  <c r="I38" i="5"/>
  <c r="I37" i="5"/>
  <c r="I36" i="5"/>
  <c r="I34" i="5"/>
  <c r="G32" i="5"/>
  <c r="I32" i="5" s="1"/>
  <c r="G31" i="5"/>
  <c r="G29" i="5"/>
  <c r="G27" i="5"/>
  <c r="I24" i="5"/>
  <c r="I23" i="5"/>
  <c r="I22" i="5"/>
  <c r="I20" i="5"/>
  <c r="G17" i="5"/>
  <c r="G35" i="5" l="1"/>
  <c r="G42" i="5"/>
  <c r="G33" i="5"/>
  <c r="I33" i="5" s="1"/>
  <c r="G41" i="5"/>
  <c r="I47" i="5"/>
  <c r="I42" i="5"/>
  <c r="I41" i="5"/>
  <c r="I35" i="5"/>
  <c r="I31" i="5"/>
  <c r="I28" i="5"/>
  <c r="I29" i="5"/>
  <c r="I27" i="5"/>
  <c r="I21" i="5"/>
  <c r="I19" i="5"/>
  <c r="I16" i="5"/>
  <c r="I17" i="5"/>
  <c r="I30" i="5" l="1"/>
  <c r="I26" i="5"/>
  <c r="B17" i="2" l="1"/>
  <c r="B16" i="2"/>
  <c r="B15" i="2" l="1"/>
  <c r="B14" i="2"/>
  <c r="A14" i="2"/>
  <c r="I18" i="5" l="1"/>
  <c r="I15" i="5" s="1"/>
  <c r="C9" i="5"/>
  <c r="C8" i="5"/>
  <c r="C7" i="5"/>
  <c r="C5" i="5"/>
  <c r="C4" i="5"/>
  <c r="C3" i="5"/>
  <c r="C2" i="5"/>
  <c r="I50" i="5" l="1"/>
  <c r="I25" i="5" l="1"/>
  <c r="I49" i="5"/>
  <c r="C17" i="2" s="1"/>
  <c r="I14" i="5" l="1"/>
  <c r="I54" i="5" s="1"/>
  <c r="C15" i="2" l="1"/>
  <c r="C16" i="2"/>
  <c r="C14" i="2" l="1"/>
  <c r="C18" i="2" s="1"/>
  <c r="E42" i="1" l="1"/>
  <c r="B2" i="2"/>
  <c r="B3" i="2"/>
  <c r="B4" i="2"/>
  <c r="B5" i="2"/>
  <c r="B7" i="2"/>
  <c r="B8" i="2"/>
  <c r="B9" i="2"/>
  <c r="E35" i="1"/>
  <c r="J35" i="1"/>
  <c r="R35" i="1"/>
  <c r="P38" i="1"/>
  <c r="P39" i="1"/>
  <c r="P40" i="1"/>
  <c r="P41" i="1"/>
  <c r="P42" i="1"/>
  <c r="J46" i="1"/>
  <c r="K47" i="1"/>
  <c r="E46" i="1" l="1"/>
  <c r="J47" i="1" l="1"/>
  <c r="R38" i="1"/>
  <c r="R41" i="1"/>
  <c r="R46" i="1" l="1"/>
  <c r="S49" i="1" s="1"/>
  <c r="R49" i="1" l="1"/>
  <c r="O51" i="1" s="1"/>
  <c r="O50" i="1" s="1"/>
  <c r="S50" i="1" s="1"/>
  <c r="R51" i="1" l="1"/>
  <c r="R50" i="1"/>
  <c r="S51" i="1"/>
  <c r="R52" i="1" l="1"/>
</calcChain>
</file>

<file path=xl/sharedStrings.xml><?xml version="1.0" encoding="utf-8"?>
<sst xmlns="http://schemas.openxmlformats.org/spreadsheetml/2006/main" count="295" uniqueCount="171">
  <si>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</si>
  <si>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</si>
  <si>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</si>
  <si>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</si>
  <si>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</si>
  <si>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</si>
  <si>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</si>
  <si>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</si>
  <si>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</si>
  <si>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</si>
  <si>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</si>
  <si>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</si>
  <si>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</si>
  <si>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</si>
  <si>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</si>
  <si>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</si>
  <si>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</si>
  <si>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</si>
  <si>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</si>
  <si>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</si>
  <si>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</si>
  <si>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</si>
  <si>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</si>
  <si>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</si>
  <si>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</si>
  <si>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</si>
  <si>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</si>
  <si>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</si>
  <si>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</si>
  <si>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</si>
  <si>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</si>
  <si>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</si>
  <si>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</si>
  <si>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</si>
  <si>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</si>
  <si>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</si>
  <si>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</si>
  <si>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</si>
  <si>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</si>
  <si>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</si>
  <si>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</si>
  <si>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</si>
  <si>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</si>
  <si>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</si>
  <si>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</si>
  <si>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</si>
  <si>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</si>
  <si>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</si>
  <si>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</si>
  <si>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</si>
  <si>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</si>
  <si>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</si>
  <si>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</si>
  <si>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</si>
  <si>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</si>
  <si>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</si>
  <si>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</si>
  <si>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</si>
  <si>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</si>
  <si>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</si>
  <si>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</si>
  <si>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</si>
  <si>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</si>
  <si>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</si>
  <si>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</si>
  <si>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</si>
  <si>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</si>
  <si>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</si>
  <si>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</si>
  <si>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</si>
  <si>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</si>
  <si>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</si>
  <si>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</si>
  <si>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</si>
  <si>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</si>
  <si>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</si>
  <si>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</si>
  <si>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</si>
  <si>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 xml:space="preserve">REKAPITULACE </t>
  </si>
  <si>
    <t>KRYCÍ LIST SOUPISU</t>
  </si>
  <si>
    <t>OCENĚNÝ SOUPIS PRACÍ A DODÁVEK A SLUŽEB</t>
  </si>
  <si>
    <t>Stolní vizualizér</t>
  </si>
  <si>
    <t>Ovládací SW jazykové laboratoře pro mediální aktivity</t>
  </si>
  <si>
    <t>Učitelský SW</t>
  </si>
  <si>
    <t>Audio matice pro interkom</t>
  </si>
  <si>
    <t>Audio mixer a sluchátkový zesilovač - učitel</t>
  </si>
  <si>
    <t>Audio mixer a sluchátkový zesilovač - student</t>
  </si>
  <si>
    <t>Systémový náhlavní set - sluchátka/mikrofon</t>
  </si>
  <si>
    <t>PC ovládací a prezentační stanice pro učitele</t>
  </si>
  <si>
    <t>Kontrolní a prezentační monitor</t>
  </si>
  <si>
    <t>PC stanice pro studenty</t>
  </si>
  <si>
    <t>Datový switch</t>
  </si>
  <si>
    <t>NAS úložiště</t>
  </si>
  <si>
    <t>HDD pro úložiště</t>
  </si>
  <si>
    <t>19" rozvaděč</t>
  </si>
  <si>
    <t>AVT</t>
  </si>
  <si>
    <t>ZRN (ř. 1-8)</t>
  </si>
  <si>
    <t>DN (ř. 10-12)</t>
  </si>
  <si>
    <t>VRN (ř. 14-19)</t>
  </si>
  <si>
    <t>Součet 9, 13, 20-23</t>
  </si>
  <si>
    <t>Projektové práce (DSPS)</t>
  </si>
  <si>
    <t>Cena s DPH (ř. 25-26)</t>
  </si>
  <si>
    <t>Popis / minimální technické parametry</t>
  </si>
  <si>
    <t>Cena jednotková bez DPH</t>
  </si>
  <si>
    <t>Cena celkem bez DPH</t>
  </si>
  <si>
    <t>Kód položky / název</t>
  </si>
  <si>
    <t>Celkem bez DPH</t>
  </si>
  <si>
    <t>Zvuková karta</t>
  </si>
  <si>
    <t>USB HUB</t>
  </si>
  <si>
    <t>vlastní</t>
  </si>
  <si>
    <t>SOUPIS PRACÍ A DODÁVEK A SLUŽEB vč VÝKAZU VÝMĚR</t>
  </si>
  <si>
    <t>Pylonový pojezd s křídly</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</si>
  <si>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</si>
  <si>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</si>
  <si>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</si>
  <si>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Sebastian Fenyk</t>
  </si>
  <si>
    <t>Repeater aktivní USB</t>
  </si>
  <si>
    <t>Kabel DisplayPort</t>
  </si>
  <si>
    <t>Kabel DP - HDMI</t>
  </si>
  <si>
    <t>Kabel HDMI</t>
  </si>
  <si>
    <t>HDMI rozbočovač</t>
  </si>
  <si>
    <t>Ovládací SW pro organizaci aktivit v laboratoři</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</si>
  <si>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</si>
  <si>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7-portový Hi-speed USB 2.0 Hub, 6x USB portů typu A, 1x USB port typu B. Cena včetně dopravy, instalace.
</t>
  </si>
  <si>
    <t xml:space="preserve">Kabel DisplayPort (M/M), min. rozlišení 4K*2K@60Hz, 2 m. Cena včetně dopravy, instalace.
</t>
  </si>
  <si>
    <t xml:space="preserve">USB repeater pro prodlužování USB kabelů, délka min. 5 m. Cena včetně dopravy, instalace.
</t>
  </si>
  <si>
    <t xml:space="preserve">Kabel DisplayPort (M/M), min. rozlišení 4K*2K@60Hz, 3 m. Cena včetně dopravy, instalace.
</t>
  </si>
  <si>
    <t xml:space="preserve">Kabel DP - HDMI, min. 2 m, FHD 1080p, min. rozlišení 1920*1080P@60Hz. Cena včetně dopravy, instalace.
</t>
  </si>
  <si>
    <t>Podružný instalační materiál</t>
  </si>
  <si>
    <t>Access point</t>
  </si>
  <si>
    <t>PoE injektor</t>
  </si>
  <si>
    <t xml:space="preserve">PoE adaptér dodávající elektrickou energii po ethernetovém kabelu (30W). Cena včetně dopravy, instalace.
</t>
  </si>
  <si>
    <t xml:space="preserve">pevný disk pro provoz 24/7 a RAID kompatibilní, kapacita 2TB, 3,5 palcový disk, rozhraní SATA 6 Gb/s, počet otáček 7.200ot/s, vyrovnávací paměť 128 MB. Cena včetně dopravy, instalace, nastavení.
</t>
  </si>
  <si>
    <t>Interaktivní systém</t>
  </si>
  <si>
    <t>Prezentační software</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</si>
  <si>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</si>
  <si>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</si>
  <si>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
Stropní bezdrátový přístupový bod (AP), 802.11ax, dvě rádia, duálně optimalizovaná anténa 2x2 MU-MIMO, 2.4GHz a 5GHz, PoE, RJ45, management, hybridní - možnost správy kontrolérem nebo v cloud. Cena včetně dopravy, instalace, nastavení.
</t>
  </si>
  <si>
    <t xml:space="preserve">LAN přístup učitele do databáze studijních materiálů, mimo jazykovou laboratoř. Příprava cvičení, kontrola vyplněných úloh. Cena včetně dopravy, instalace a zaškolení uživatele, školení viz. technická zpráva.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</si>
  <si>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</si>
  <si>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</si>
  <si>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</si>
  <si>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Kabel HDMI, min. 4K*2K @ 60Hz, min. 7,5 m. Cena včetně dopravy, instalace.</t>
  </si>
  <si>
    <t xml:space="preserve">HDMI extender pro zesílení signálu podporující přenos na min. 30 m, podpora rozlišení min. 4K*2K @ 60Hz, HDCP kompatibilní. Cena včetně dopravy, instalace.
</t>
  </si>
  <si>
    <t xml:space="preserve">Kabel HDMI, min. 4K*2K @ 60Hz, min. 0,5 m. Cena včetně dopravy, instalace.
</t>
  </si>
  <si>
    <t>HDMI extender</t>
  </si>
  <si>
    <t xml:space="preserve">Datový přepínač s 24 porty 10/100/1000Mbit, s rychlosti přepnutí až 35.7Mpps, buffer pro 525kB packetu, podporou až 8tis. MAC adres, s pasivním chlazením, setem pro instalaci do rack, s napájecím zdrojem. Cena včetně dopravy a instalace.
</t>
  </si>
  <si>
    <t xml:space="preserve">19" rozvodný panel min. 9x zásuvka 230V, délka kabelu min. 3 m. Cena včetně dopravy a instalace.
</t>
  </si>
  <si>
    <t xml:space="preserve">Montážní sada (šroub, plovoucí matka, podložka). Cena včetně dopravy a instalace.
</t>
  </si>
  <si>
    <t>19" police</t>
  </si>
  <si>
    <t>Montážní sada</t>
  </si>
  <si>
    <t>19" rozvodný panel</t>
  </si>
  <si>
    <t xml:space="preserve">Kabel HDMI, min. 4K*2K @ 60Hz, 3 m. Cena včetně dopravy, instalace.
</t>
  </si>
  <si>
    <t xml:space="preserve">19" perforovaná police do rozvaděče, hloubka 450mm. Cena včetně dopravy a instalace.
</t>
  </si>
  <si>
    <t xml:space="preserve">19" rozvaděč nástěnný min. 15U / 600x600 mm skleněné dveře. Cena včetně dopravy, instalace.
</t>
  </si>
  <si>
    <t>Koncové prvky</t>
  </si>
  <si>
    <t>Interaktivní zobrazovač</t>
  </si>
  <si>
    <t>IT vybavení</t>
  </si>
  <si>
    <t>Základní škola, Veverská Bítýška, okres Brno - venkov, p.o. náměstí Na Městečku 51, 664 71 Veverská Bítýška</t>
  </si>
  <si>
    <t>Jazykoá učebna</t>
  </si>
  <si>
    <t xml:space="preserve">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nebo obdobnou certifikaci. Cena včetně systémové AV kabeláže. Cena včetně dopravy, instalace, nastavení.
</t>
  </si>
  <si>
    <t xml:space="preserve">Pylonový pojezd s bílými keramickými magnetickými křídly pro popis fixou. Stabilní konstrukce z hliníkových profilů o výšce min.250cm. Rozsah posunu min. 70 cm. Rozložení hmotnosti sestavy na stěnu a podlahu. Cena včetně dopravy a instalace.
</t>
  </si>
  <si>
    <t xml:space="preserve">1x2 HDMI rozbočovač, podpora 4K/UHD @ 60 Hz 4:2:0. EDID management, HDCP kompatibilní. Vestavěný nebo přídavný samostatný audio embeder a de-embeder pro připojení externího zdroje zvuku (audio in) a zesilovače nebo aktivních reproduktorů (audio out). Zvuk z audio vstupu je možné směrovat zároveň na HDMI výstup a analogový audio výstup. Cena včetně dopravy, instalace, nastavení.
</t>
  </si>
  <si>
    <t>Centrála pro hlasovou komunikaci po odděleném okruhu UTP kabeláže, min. freq. rozsah 120 Hz - 12 kHz,  možnost pro rozšíření o další pracoviště studentů. Cena včetně dopravy, instalace, nastavení.</t>
  </si>
  <si>
    <t xml:space="preserve">Prodlužovací kabel ke sluchátkům Jack 3,5mm stereo, M/M, délka 3m, dvojité stínění hliníková fólie a měděné opletení, OFC, síla kabelu max. 23 AWG, max. kapacita 160 (pF), max. impedance 50 ohm. Včetně lišty k montáži kabeláže a vyvazovacího materiálu. Cena včetně dopravy a instalace do stolů s výsuvným systémem.
</t>
  </si>
  <si>
    <t xml:space="preserve">Desktop s min. 250W zdrojem s účinnosti až 92%, výkon CPU min. 18500 bodu dle nezávislého testu cpubenchmark.net, operační paměť min. 16GB DDR4 s možnosti rozšíření na 128 GB,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</si>
  <si>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Zvuková externí karta, vstup/výstup pro sluchátka s mikrofonem, stereo výstup, kompatibilita s USB/USB-C. Cena včetně dopravy, instalace.
</t>
  </si>
  <si>
    <t xml:space="preserve">Mini desktop max. rozměrů 185x185x40mm s max. 100W zdrojem s účinnosti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</si>
  <si>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Rozvaděč</t>
  </si>
  <si>
    <t>Výrobní označení nabízeného produktu</t>
  </si>
  <si>
    <t>Výrobní označení nabízeného procesoru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</si>
</sst>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000"/>
    <numFmt numFmtId="168" formatCode="\'@\'"/>
  </numFmts>
  <fonts count="2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11"/>
      <name val="Calibri"/>
      <family val="2"/>
      <scheme val="minor"/>
    </font>
    <font>
      <b/>
      <sz val="8"/>
      <color indexed="12"/>
      <name val="Arial"/>
      <family val="2"/>
      <charset val="238"/>
    </font>
    <font>
      <b/>
      <sz val="8"/>
      <color indexed="20"/>
      <name val="Arial"/>
      <family val="2"/>
      <charset val="238"/>
    </font>
    <font>
      <b/>
      <u/>
      <sz val="8"/>
      <color indexed="10"/>
      <name val="Arial"/>
      <family val="2"/>
      <charset val="238"/>
    </font>
    <font>
      <sz val="10"/>
      <name val="Arial"/>
      <family val="2"/>
      <charset val="238"/>
    </font>
    <font>
      <u/>
      <sz val="10"/>
      <color indexed="12"/>
      <name val="Arial CE"/>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3" fillId="0" borderId="0"/>
    <xf numFmtId="0" fontId="13" fillId="0" borderId="0"/>
    <xf numFmtId="0" fontId="18" fillId="0" borderId="0"/>
    <xf numFmtId="0" fontId="23" fillId="0" borderId="0" applyNumberFormat="0" applyFill="0" applyBorder="0" applyAlignment="0" applyProtection="0">
      <alignment vertical="top"/>
      <protection locked="0"/>
    </xf>
    <xf numFmtId="44" fontId="22" fillId="0" borderId="0" applyFont="0" applyFill="0" applyBorder="0" applyAlignment="0" applyProtection="0"/>
    <xf numFmtId="0" fontId="1" fillId="0" borderId="0"/>
    <xf numFmtId="0" fontId="1" fillId="0" borderId="0"/>
  </cellStyleXfs>
  <cellXfs count="226">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4" xfId="0" applyNumberFormat="1" applyFont="1" applyBorder="1" applyAlignment="1">
      <alignment horizontal="center" vertical="center"/>
    </xf>
    <xf numFmtId="0" fontId="7" fillId="0" borderId="25" xfId="0" applyFont="1" applyBorder="1" applyAlignment="1">
      <alignment vertical="center"/>
    </xf>
    <xf numFmtId="0" fontId="3" fillId="0" borderId="26" xfId="0" applyFont="1" applyBorder="1" applyAlignment="1">
      <alignment vertical="center"/>
    </xf>
    <xf numFmtId="49" fontId="3" fillId="0" borderId="27" xfId="0"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1" fontId="3" fillId="0" borderId="30" xfId="0" applyNumberFormat="1" applyFont="1" applyBorder="1" applyAlignment="1">
      <alignment horizontal="center" vertical="center"/>
    </xf>
    <xf numFmtId="0" fontId="7" fillId="0" borderId="28" xfId="0" applyFont="1" applyBorder="1" applyAlignment="1">
      <alignment vertical="center"/>
    </xf>
    <xf numFmtId="49" fontId="3" fillId="0" borderId="18" xfId="0" applyNumberFormat="1" applyFont="1" applyBorder="1" applyAlignment="1">
      <alignment vertical="center"/>
    </xf>
    <xf numFmtId="0" fontId="3" fillId="0" borderId="31" xfId="0" applyFont="1" applyBorder="1" applyAlignment="1">
      <alignment vertical="center"/>
    </xf>
    <xf numFmtId="1" fontId="3"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49" fontId="3" fillId="0" borderId="15" xfId="0" applyNumberFormat="1" applyFont="1" applyBorder="1" applyAlignment="1">
      <alignment vertical="center"/>
    </xf>
    <xf numFmtId="0" fontId="5" fillId="0" borderId="1" xfId="0" applyFont="1" applyBorder="1" applyAlignment="1">
      <alignment vertical="top"/>
    </xf>
    <xf numFmtId="0" fontId="3" fillId="0" borderId="36" xfId="0" applyFont="1" applyBorder="1" applyAlignment="1">
      <alignment vertical="center"/>
    </xf>
    <xf numFmtId="0" fontId="3" fillId="0" borderId="37" xfId="0" applyFont="1" applyBorder="1" applyAlignment="1">
      <alignment vertical="center"/>
    </xf>
    <xf numFmtId="1" fontId="6" fillId="0" borderId="19" xfId="0" applyNumberFormat="1" applyFont="1" applyBorder="1" applyAlignment="1">
      <alignment vertical="center"/>
    </xf>
    <xf numFmtId="0" fontId="3" fillId="0" borderId="38" xfId="0" applyFont="1" applyBorder="1" applyAlignment="1">
      <alignment vertical="center"/>
    </xf>
    <xf numFmtId="167" fontId="3" fillId="0" borderId="18" xfId="0" applyNumberFormat="1" applyFont="1" applyBorder="1" applyAlignment="1">
      <alignment horizontal="right" vertical="center"/>
    </xf>
    <xf numFmtId="0" fontId="3" fillId="0" borderId="39" xfId="0" applyFont="1" applyBorder="1"/>
    <xf numFmtId="0" fontId="3" fillId="0" borderId="29" xfId="0" applyFont="1" applyBorder="1"/>
    <xf numFmtId="167" fontId="3" fillId="0" borderId="40" xfId="0" applyNumberFormat="1" applyFont="1" applyBorder="1" applyAlignment="1">
      <alignment horizontal="right" vertical="center"/>
    </xf>
    <xf numFmtId="0" fontId="5" fillId="0" borderId="41" xfId="0" applyFont="1" applyBorder="1" applyAlignment="1">
      <alignment vertical="top"/>
    </xf>
    <xf numFmtId="0" fontId="3" fillId="0" borderId="25" xfId="0" applyFont="1" applyBorder="1" applyAlignment="1">
      <alignment vertical="center"/>
    </xf>
    <xf numFmtId="167" fontId="3" fillId="0" borderId="27" xfId="0" applyNumberFormat="1" applyFont="1" applyBorder="1" applyAlignment="1">
      <alignment horizontal="right" vertical="center"/>
    </xf>
    <xf numFmtId="0" fontId="5" fillId="0" borderId="3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3" xfId="0" applyFont="1" applyBorder="1"/>
    <xf numFmtId="0" fontId="3" fillId="0" borderId="44" xfId="0" applyFont="1" applyBorder="1" applyAlignment="1">
      <alignment vertical="center"/>
    </xf>
    <xf numFmtId="0" fontId="3" fillId="0" borderId="45" xfId="0" applyFont="1" applyBorder="1"/>
    <xf numFmtId="0" fontId="3" fillId="0" borderId="46" xfId="0" applyFont="1" applyBorder="1" applyAlignment="1">
      <alignment vertical="center"/>
    </xf>
    <xf numFmtId="49" fontId="3" fillId="0" borderId="6" xfId="0" applyNumberFormat="1" applyFont="1" applyBorder="1" applyAlignment="1">
      <alignmen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49" fontId="3" fillId="3" borderId="49"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xf numFmtId="49" fontId="4" fillId="2" borderId="0" xfId="0" applyNumberFormat="1" applyFont="1" applyFill="1"/>
    <xf numFmtId="2" fontId="2" fillId="0" borderId="0" xfId="0" applyNumberFormat="1" applyFont="1" applyProtection="1">
      <protection locked="0"/>
    </xf>
    <xf numFmtId="0" fontId="2" fillId="0" borderId="0" xfId="0" applyFont="1" applyProtection="1">
      <protection locked="0"/>
    </xf>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3" borderId="50" xfId="0" applyNumberFormat="1" applyFont="1" applyFill="1" applyBorder="1" applyAlignment="1">
      <alignment horizontal="center" vertical="center" wrapText="1"/>
    </xf>
    <xf numFmtId="1" fontId="3" fillId="3" borderId="51" xfId="0" applyNumberFormat="1" applyFont="1" applyFill="1" applyBorder="1" applyAlignment="1">
      <alignment horizontal="center" vertical="center" wrapText="1"/>
    </xf>
    <xf numFmtId="0" fontId="2" fillId="4" borderId="16" xfId="0" applyFont="1" applyFill="1" applyBorder="1"/>
    <xf numFmtId="0" fontId="2" fillId="4" borderId="17" xfId="0" applyFont="1" applyFill="1" applyBorder="1"/>
    <xf numFmtId="0" fontId="2" fillId="0" borderId="1" xfId="0" applyFont="1" applyBorder="1"/>
    <xf numFmtId="0" fontId="2" fillId="0" borderId="2" xfId="0" applyFont="1" applyBorder="1"/>
    <xf numFmtId="0" fontId="2" fillId="0" borderId="3" xfId="0" applyFont="1" applyBorder="1"/>
    <xf numFmtId="0" fontId="9" fillId="0" borderId="2" xfId="0" applyFont="1" applyBorder="1"/>
    <xf numFmtId="0" fontId="2" fillId="0" borderId="13" xfId="0" applyFont="1" applyBorder="1"/>
    <xf numFmtId="0" fontId="2" fillId="0" borderId="14" xfId="0" applyFont="1" applyBorder="1"/>
    <xf numFmtId="0" fontId="2" fillId="0" borderId="15" xfId="0" applyFont="1" applyBorder="1"/>
    <xf numFmtId="164" fontId="3" fillId="0" borderId="25" xfId="0" applyNumberFormat="1" applyFont="1" applyBorder="1" applyAlignment="1">
      <alignment vertical="center"/>
    </xf>
    <xf numFmtId="164" fontId="3" fillId="0" borderId="8" xfId="0" applyNumberFormat="1" applyFont="1" applyBorder="1" applyAlignment="1">
      <alignment vertical="center"/>
    </xf>
    <xf numFmtId="164" fontId="3" fillId="0" borderId="3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vertical="center"/>
    </xf>
    <xf numFmtId="164" fontId="3" fillId="0" borderId="28" xfId="0" applyNumberFormat="1" applyFont="1" applyBorder="1" applyAlignment="1">
      <alignment vertical="center"/>
    </xf>
    <xf numFmtId="164" fontId="3" fillId="0" borderId="12" xfId="0" applyNumberFormat="1" applyFont="1" applyBorder="1" applyAlignment="1">
      <alignment vertical="center"/>
    </xf>
    <xf numFmtId="164" fontId="3" fillId="0" borderId="29" xfId="0" applyNumberFormat="1" applyFont="1" applyBorder="1" applyAlignment="1">
      <alignment vertical="center"/>
    </xf>
    <xf numFmtId="164" fontId="3" fillId="0" borderId="9" xfId="0" applyNumberFormat="1" applyFont="1" applyBorder="1" applyAlignment="1">
      <alignment vertical="center"/>
    </xf>
    <xf numFmtId="49" fontId="3" fillId="0" borderId="26" xfId="0" applyNumberFormat="1" applyFont="1" applyBorder="1" applyAlignment="1">
      <alignment vertical="center"/>
    </xf>
    <xf numFmtId="3" fontId="2" fillId="0" borderId="52" xfId="0" applyNumberFormat="1" applyFont="1" applyBorder="1" applyAlignment="1">
      <alignment vertical="center"/>
    </xf>
    <xf numFmtId="3" fontId="2" fillId="0" borderId="34" xfId="0" applyNumberFormat="1" applyFont="1" applyBorder="1" applyAlignment="1">
      <alignment vertical="center"/>
    </xf>
    <xf numFmtId="166" fontId="2" fillId="0" borderId="35" xfId="0" applyNumberFormat="1" applyFont="1" applyBorder="1" applyAlignment="1">
      <alignment horizontal="right" vertical="center" wrapText="1"/>
    </xf>
    <xf numFmtId="4" fontId="2" fillId="0" borderId="33" xfId="0" applyNumberFormat="1" applyFont="1" applyBorder="1" applyAlignment="1">
      <alignment horizontal="right" vertical="center" wrapText="1"/>
    </xf>
    <xf numFmtId="3" fontId="2" fillId="0" borderId="35"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wrapText="1"/>
    </xf>
    <xf numFmtId="4" fontId="2" fillId="0" borderId="34" xfId="0" applyNumberFormat="1" applyFont="1" applyBorder="1" applyAlignment="1">
      <alignment horizontal="right" vertical="center" wrapText="1"/>
    </xf>
    <xf numFmtId="3" fontId="2" fillId="0" borderId="46" xfId="0" applyNumberFormat="1" applyFont="1" applyBorder="1" applyAlignment="1">
      <alignment vertical="center"/>
    </xf>
    <xf numFmtId="4" fontId="2" fillId="0" borderId="28" xfId="0" applyNumberFormat="1" applyFont="1" applyBorder="1" applyAlignment="1">
      <alignment horizontal="right" vertical="center" wrapText="1"/>
    </xf>
    <xf numFmtId="4" fontId="2" fillId="0" borderId="28" xfId="0" applyNumberFormat="1" applyFont="1" applyBorder="1" applyAlignment="1">
      <alignment horizontal="right" vertical="center"/>
    </xf>
    <xf numFmtId="3" fontId="2" fillId="0" borderId="12" xfId="0" applyNumberFormat="1" applyFont="1" applyBorder="1" applyAlignment="1">
      <alignment vertical="center"/>
    </xf>
    <xf numFmtId="0" fontId="10" fillId="0" borderId="12" xfId="0" applyFont="1" applyBorder="1" applyAlignment="1">
      <alignment horizontal="right" vertical="center"/>
    </xf>
    <xf numFmtId="0" fontId="10" fillId="0" borderId="9" xfId="0" applyFont="1" applyBorder="1" applyAlignment="1">
      <alignment horizontal="left" vertical="center"/>
    </xf>
    <xf numFmtId="3" fontId="2" fillId="0" borderId="28"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4" xfId="0" applyNumberFormat="1" applyFont="1" applyBorder="1" applyAlignment="1">
      <alignment vertical="center" wrapText="1"/>
    </xf>
    <xf numFmtId="3" fontId="3" fillId="0" borderId="29" xfId="0" applyNumberFormat="1" applyFont="1" applyBorder="1" applyAlignment="1">
      <alignment horizontal="right" vertical="center" wrapText="1"/>
    </xf>
    <xf numFmtId="4" fontId="3" fillId="0" borderId="28"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Alignment="1">
      <alignment vertical="center"/>
    </xf>
    <xf numFmtId="0" fontId="2" fillId="4" borderId="0" xfId="0" applyFont="1" applyFill="1" applyAlignment="1">
      <alignment horizontal="lef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0" fontId="14" fillId="0" borderId="0" xfId="0" applyFont="1" applyAlignment="1">
      <alignment vertical="center"/>
    </xf>
    <xf numFmtId="166" fontId="15" fillId="0" borderId="0" xfId="0" applyNumberFormat="1" applyFont="1" applyAlignment="1">
      <alignment horizontal="center" vertical="center"/>
    </xf>
    <xf numFmtId="4" fontId="15" fillId="0" borderId="0" xfId="0" applyNumberFormat="1" applyFont="1" applyAlignment="1">
      <alignment horizontal="right" vertical="center"/>
    </xf>
    <xf numFmtId="166" fontId="2" fillId="0" borderId="0" xfId="0" applyNumberFormat="1" applyFont="1" applyAlignment="1">
      <alignment horizontal="center"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6" fontId="2" fillId="0" borderId="0" xfId="0" applyNumberFormat="1" applyFont="1" applyAlignment="1">
      <alignment horizontal="right" vertical="center"/>
    </xf>
    <xf numFmtId="166" fontId="14" fillId="0" borderId="0" xfId="0" applyNumberFormat="1" applyFont="1" applyAlignment="1">
      <alignment horizontal="center" vertical="center"/>
    </xf>
    <xf numFmtId="4" fontId="14" fillId="0" borderId="0" xfId="0" applyNumberFormat="1" applyFont="1" applyAlignment="1">
      <alignment horizontal="right" vertical="center"/>
    </xf>
    <xf numFmtId="4" fontId="16" fillId="0" borderId="0" xfId="0" applyNumberFormat="1" applyFont="1" applyAlignment="1">
      <alignment horizontal="right" vertical="center"/>
    </xf>
    <xf numFmtId="4" fontId="17" fillId="0" borderId="0" xfId="0" applyNumberFormat="1" applyFont="1" applyAlignment="1">
      <alignment horizontal="right" vertical="center"/>
    </xf>
    <xf numFmtId="1" fontId="2" fillId="3" borderId="48" xfId="0" applyNumberFormat="1" applyFont="1" applyFill="1" applyBorder="1" applyAlignment="1">
      <alignment horizontal="center" vertical="center"/>
    </xf>
    <xf numFmtId="165" fontId="2" fillId="5" borderId="0" xfId="0" applyNumberFormat="1" applyFont="1" applyFill="1" applyAlignment="1">
      <alignment horizontal="right" vertical="center"/>
    </xf>
    <xf numFmtId="0" fontId="2" fillId="0" borderId="0" xfId="0" applyFont="1" applyAlignment="1">
      <alignment horizontal="left" vertical="center" wrapText="1"/>
    </xf>
    <xf numFmtId="0" fontId="3" fillId="0" borderId="0" xfId="0" applyFont="1" applyProtection="1">
      <protection locked="0"/>
    </xf>
    <xf numFmtId="2" fontId="3" fillId="0" borderId="0" xfId="0" applyNumberFormat="1" applyFont="1" applyProtection="1">
      <protection locked="0"/>
    </xf>
    <xf numFmtId="0" fontId="15" fillId="0" borderId="0" xfId="0" applyFont="1" applyAlignment="1">
      <alignment horizontal="left" vertical="top" wrapText="1"/>
    </xf>
    <xf numFmtId="49" fontId="2" fillId="2" borderId="17" xfId="0" applyNumberFormat="1" applyFont="1" applyFill="1" applyBorder="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left" vertical="top" wrapText="1"/>
    </xf>
    <xf numFmtId="0" fontId="2" fillId="5" borderId="0" xfId="0" applyFont="1" applyFill="1" applyAlignment="1">
      <alignment horizontal="left" vertical="top" wrapText="1"/>
    </xf>
    <xf numFmtId="0" fontId="17" fillId="0" borderId="0" xfId="0" applyFont="1" applyAlignment="1">
      <alignment horizontal="left" vertical="top" wrapText="1"/>
    </xf>
    <xf numFmtId="0" fontId="2" fillId="0" borderId="0" xfId="0" applyFont="1" applyAlignment="1" applyProtection="1">
      <alignment horizontal="left" vertical="top" wrapText="1"/>
      <protection locked="0"/>
    </xf>
    <xf numFmtId="166" fontId="19" fillId="0" borderId="0" xfId="0" applyNumberFormat="1" applyFont="1" applyAlignment="1">
      <alignment horizontal="center" vertical="center"/>
    </xf>
    <xf numFmtId="0" fontId="19" fillId="0" borderId="0" xfId="0" applyFont="1" applyAlignment="1">
      <alignment vertical="center"/>
    </xf>
    <xf numFmtId="4" fontId="19" fillId="0" borderId="0" xfId="0" applyNumberFormat="1" applyFont="1" applyAlignment="1">
      <alignment horizontal="right" vertical="center"/>
    </xf>
    <xf numFmtId="166" fontId="20" fillId="0" borderId="0" xfId="0" applyNumberFormat="1" applyFont="1" applyAlignment="1">
      <alignment horizontal="center" vertical="center"/>
    </xf>
    <xf numFmtId="0" fontId="20" fillId="0" borderId="0" xfId="0" applyFont="1"/>
    <xf numFmtId="4" fontId="20" fillId="0" borderId="0" xfId="0" applyNumberFormat="1" applyFont="1"/>
    <xf numFmtId="0" fontId="3" fillId="0" borderId="0" xfId="0" applyFont="1"/>
    <xf numFmtId="0" fontId="21" fillId="0" borderId="0" xfId="0" applyFont="1"/>
    <xf numFmtId="4" fontId="21" fillId="0" borderId="0" xfId="0" applyNumberFormat="1" applyFont="1"/>
    <xf numFmtId="0" fontId="0" fillId="0" borderId="0" xfId="0" applyAlignment="1">
      <alignment horizontal="left" vertical="center" wrapText="1"/>
    </xf>
    <xf numFmtId="0" fontId="15" fillId="0" borderId="0" xfId="0" applyFont="1" applyAlignment="1">
      <alignment horizontal="left" vertical="center"/>
    </xf>
    <xf numFmtId="0" fontId="2" fillId="0" borderId="0" xfId="0" applyFont="1" applyAlignment="1" applyProtection="1">
      <alignment horizontal="left" vertical="center"/>
      <protection locked="0"/>
    </xf>
    <xf numFmtId="0" fontId="14" fillId="0" borderId="0" xfId="0" applyFont="1" applyAlignment="1">
      <alignment horizontal="right" vertical="center"/>
    </xf>
    <xf numFmtId="0" fontId="15" fillId="0" borderId="0" xfId="0" applyFont="1" applyAlignment="1">
      <alignment horizontal="right" vertical="center"/>
    </xf>
    <xf numFmtId="0" fontId="5" fillId="0" borderId="0" xfId="0" applyFont="1" applyAlignment="1">
      <alignment horizontal="right" vertical="center"/>
    </xf>
    <xf numFmtId="0" fontId="12" fillId="0" borderId="0" xfId="0" applyFont="1" applyAlignment="1">
      <alignment horizontal="right" vertical="center"/>
    </xf>
    <xf numFmtId="0" fontId="15" fillId="0" borderId="0" xfId="0" applyFont="1" applyAlignment="1">
      <alignment horizontal="center"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xf>
    <xf numFmtId="49" fontId="11" fillId="2" borderId="17" xfId="0" applyNumberFormat="1" applyFont="1" applyFill="1" applyBorder="1" applyAlignment="1">
      <alignment horizontal="right" vertical="center"/>
    </xf>
    <xf numFmtId="0" fontId="2" fillId="0" borderId="0" xfId="0" applyFont="1" applyAlignment="1" applyProtection="1">
      <alignment horizontal="right" vertical="center"/>
      <protection locked="0"/>
    </xf>
    <xf numFmtId="49" fontId="11" fillId="2" borderId="17" xfId="0" applyNumberFormat="1" applyFont="1" applyFill="1" applyBorder="1" applyAlignment="1">
      <alignment horizontal="center" vertical="center"/>
    </xf>
    <xf numFmtId="0" fontId="17" fillId="0" borderId="0" xfId="0" applyFont="1" applyAlignment="1">
      <alignment horizontal="center" vertical="center"/>
    </xf>
    <xf numFmtId="0" fontId="2" fillId="0" borderId="0" xfId="0" applyFont="1" applyAlignment="1" applyProtection="1">
      <alignment horizontal="center" vertical="center"/>
      <protection locked="0"/>
    </xf>
    <xf numFmtId="0" fontId="14" fillId="0" borderId="0" xfId="0" applyFont="1" applyAlignment="1">
      <alignment horizontal="center" vertical="center"/>
    </xf>
    <xf numFmtId="0" fontId="2" fillId="0" borderId="0" xfId="0" applyFont="1" applyAlignment="1">
      <alignment horizontal="center" vertical="center" wrapText="1"/>
    </xf>
    <xf numFmtId="49" fontId="2" fillId="2" borderId="0" xfId="0" applyNumberFormat="1" applyFont="1" applyFill="1" applyAlignment="1">
      <alignment horizontal="left" vertical="center" wrapText="1"/>
    </xf>
    <xf numFmtId="49" fontId="2" fillId="4"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49" fontId="2" fillId="0" borderId="0" xfId="0" applyNumberFormat="1" applyFont="1" applyAlignment="1">
      <alignment horizontal="left" vertical="center" wrapText="1"/>
    </xf>
    <xf numFmtId="0" fontId="17"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15" fillId="0" borderId="0" xfId="0" applyFont="1" applyAlignment="1">
      <alignment horizontal="center" vertical="center" wrapText="1"/>
    </xf>
    <xf numFmtId="0" fontId="17"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pplyProtection="1">
      <alignment horizontal="center" vertical="center" wrapText="1"/>
      <protection locked="0"/>
    </xf>
    <xf numFmtId="49" fontId="8"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168" fontId="7" fillId="0" borderId="25" xfId="0" applyNumberFormat="1" applyFont="1" applyBorder="1" applyAlignment="1">
      <alignment vertical="center"/>
    </xf>
    <xf numFmtId="166" fontId="2" fillId="5" borderId="0" xfId="0" applyNumberFormat="1" applyFont="1" applyFill="1" applyAlignment="1">
      <alignment horizontal="center" vertical="center"/>
    </xf>
    <xf numFmtId="49" fontId="2" fillId="5" borderId="0" xfId="0" applyNumberFormat="1" applyFont="1" applyFill="1" applyAlignment="1">
      <alignment horizontal="left" vertical="center" wrapText="1"/>
    </xf>
    <xf numFmtId="164" fontId="3" fillId="0" borderId="25" xfId="0" applyNumberFormat="1" applyFont="1" applyBorder="1" applyAlignment="1">
      <alignment horizontal="left" vertical="center" wrapText="1"/>
    </xf>
    <xf numFmtId="164" fontId="3" fillId="0" borderId="8" xfId="0" applyNumberFormat="1" applyFont="1" applyBorder="1" applyAlignment="1">
      <alignment horizontal="left" vertical="center" wrapText="1"/>
    </xf>
    <xf numFmtId="164" fontId="3" fillId="0" borderId="5" xfId="0" applyNumberFormat="1" applyFont="1" applyBorder="1" applyAlignment="1">
      <alignment horizontal="left" vertical="center" wrapText="1"/>
    </xf>
    <xf numFmtId="164" fontId="3" fillId="0" borderId="38"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7" xfId="0" applyNumberFormat="1" applyFont="1" applyBorder="1" applyAlignment="1">
      <alignment horizontal="left" vertical="center" wrapText="1"/>
    </xf>
    <xf numFmtId="164" fontId="7" fillId="0" borderId="2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0" fontId="2" fillId="0" borderId="0" xfId="0" applyFont="1" applyAlignment="1" applyProtection="1">
      <alignment horizontal="left" wrapText="1"/>
      <protection locked="0"/>
    </xf>
    <xf numFmtId="0" fontId="2" fillId="4" borderId="0" xfId="0" applyFont="1" applyFill="1" applyAlignment="1">
      <alignment horizontal="left" vertical="center"/>
    </xf>
    <xf numFmtId="0" fontId="2" fillId="0" borderId="0" xfId="0" applyFont="1" applyAlignment="1">
      <alignment horizontal="left" vertical="center"/>
    </xf>
    <xf numFmtId="49" fontId="2" fillId="4" borderId="0" xfId="0" applyNumberFormat="1" applyFont="1" applyFill="1" applyAlignment="1">
      <alignment horizontal="left" vertical="center"/>
    </xf>
    <xf numFmtId="0" fontId="2" fillId="6" borderId="47"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protection locked="0"/>
    </xf>
    <xf numFmtId="0" fontId="2" fillId="6" borderId="51" xfId="0" applyFont="1" applyFill="1" applyBorder="1" applyAlignment="1" applyProtection="1">
      <alignment horizontal="center" vertical="center"/>
      <protection locked="0"/>
    </xf>
    <xf numFmtId="0" fontId="2" fillId="6" borderId="0" xfId="0" applyFont="1" applyFill="1" applyAlignment="1">
      <alignment horizontal="right" vertical="center"/>
    </xf>
    <xf numFmtId="0" fontId="2" fillId="6" borderId="0" xfId="0" applyFont="1" applyFill="1" applyAlignment="1">
      <alignment vertical="center"/>
    </xf>
  </cellXfs>
  <cellStyles count="8">
    <cellStyle name="Hypertextový odkaz 2" xfId="4" xr:uid="{57810245-6986-45C2-82FC-15BC2A6CA051}"/>
    <cellStyle name="Měna 2" xfId="5" xr:uid="{95AB4765-6A4F-41A8-9D20-701B842C82BA}"/>
    <cellStyle name="Normální" xfId="0" builtinId="0"/>
    <cellStyle name="Normální 14" xfId="1" xr:uid="{00000000-0005-0000-0000-000001000000}"/>
    <cellStyle name="Normální 14 2" xfId="6" xr:uid="{3AD0F7C8-7D3A-4F9D-84F9-37958070CE2D}"/>
    <cellStyle name="Normální 16" xfId="2" xr:uid="{00000000-0005-0000-0000-000002000000}"/>
    <cellStyle name="Normální 16 2" xfId="7" xr:uid="{D5F5419A-8587-467C-B4ED-43AD19285D9F}"/>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2" zoomScaleNormal="100" workbookViewId="0">
      <selection activeCell="T33" sqref="T33"/>
    </sheetView>
  </sheetViews>
  <sheetFormatPr defaultColWidth="9.140625" defaultRowHeight="12.75" x14ac:dyDescent="0.2"/>
  <cols>
    <col min="1" max="1" width="2.42578125" style="80" customWidth="1"/>
    <col min="2" max="2" width="3.140625" style="80" customWidth="1"/>
    <col min="3" max="3" width="2.7109375" style="80" customWidth="1"/>
    <col min="4" max="4" width="6.85546875" style="80" customWidth="1"/>
    <col min="5" max="5" width="13.5703125" style="80" customWidth="1"/>
    <col min="6" max="6" width="0.5703125" style="80" customWidth="1"/>
    <col min="7" max="7" width="2.5703125" style="80" customWidth="1"/>
    <col min="8" max="8" width="2.7109375" style="80" customWidth="1"/>
    <col min="9" max="9" width="9.7109375" style="80" customWidth="1"/>
    <col min="10" max="10" width="13.5703125" style="80" customWidth="1"/>
    <col min="11" max="11" width="0.7109375" style="80" customWidth="1"/>
    <col min="12" max="12" width="2.42578125" style="80" customWidth="1"/>
    <col min="13" max="13" width="2.85546875" style="80" customWidth="1"/>
    <col min="14" max="14" width="2" style="80" customWidth="1"/>
    <col min="15" max="15" width="12.7109375" style="80" customWidth="1"/>
    <col min="16" max="16" width="2.85546875" style="80" customWidth="1"/>
    <col min="17" max="17" width="2" style="80" customWidth="1"/>
    <col min="18" max="18" width="13.5703125" style="80" customWidth="1"/>
    <col min="19" max="19" width="0.5703125" style="80" customWidth="1"/>
    <col min="20" max="16384" width="9.140625" style="80"/>
  </cols>
  <sheetData>
    <row r="1" spans="1:19" ht="12.75" hidden="1" customHeight="1" x14ac:dyDescent="0.2">
      <c r="A1" s="88"/>
      <c r="B1" s="89"/>
      <c r="C1" s="89"/>
      <c r="D1" s="89"/>
      <c r="E1" s="89"/>
      <c r="F1" s="89"/>
      <c r="G1" s="89"/>
      <c r="H1" s="89"/>
      <c r="I1" s="89"/>
      <c r="J1" s="89"/>
      <c r="K1" s="89"/>
      <c r="L1" s="89"/>
      <c r="M1" s="89"/>
      <c r="N1" s="89"/>
      <c r="O1" s="89"/>
      <c r="P1" s="89"/>
      <c r="Q1" s="89"/>
      <c r="R1" s="89"/>
      <c r="S1" s="90"/>
    </row>
    <row r="2" spans="1:19" ht="23.25" customHeight="1" x14ac:dyDescent="0.35">
      <c r="A2" s="88"/>
      <c r="B2" s="89"/>
      <c r="C2" s="89"/>
      <c r="D2" s="89"/>
      <c r="E2" s="89"/>
      <c r="F2" s="89"/>
      <c r="G2" s="91" t="s">
        <v>79</v>
      </c>
      <c r="H2" s="89"/>
      <c r="I2" s="89"/>
      <c r="J2" s="89"/>
      <c r="K2" s="89"/>
      <c r="L2" s="89"/>
      <c r="M2" s="89"/>
      <c r="N2" s="89"/>
      <c r="O2" s="89"/>
      <c r="P2" s="89"/>
      <c r="Q2" s="89"/>
      <c r="R2" s="89"/>
      <c r="S2" s="90"/>
    </row>
    <row r="3" spans="1:19" ht="12" hidden="1" customHeight="1" x14ac:dyDescent="0.2">
      <c r="A3" s="92"/>
      <c r="B3" s="93"/>
      <c r="C3" s="93"/>
      <c r="D3" s="93"/>
      <c r="E3" s="93"/>
      <c r="F3" s="93"/>
      <c r="G3" s="93"/>
      <c r="H3" s="93"/>
      <c r="I3" s="93"/>
      <c r="J3" s="93"/>
      <c r="K3" s="93"/>
      <c r="L3" s="93"/>
      <c r="M3" s="93"/>
      <c r="N3" s="93"/>
      <c r="O3" s="93"/>
      <c r="P3" s="93"/>
      <c r="Q3" s="93"/>
      <c r="R3" s="93"/>
      <c r="S3" s="94"/>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204" t="s">
        <v>159</v>
      </c>
      <c r="F5" s="205"/>
      <c r="G5" s="205"/>
      <c r="H5" s="205"/>
      <c r="I5" s="205"/>
      <c r="J5" s="206"/>
      <c r="K5" s="1"/>
      <c r="L5" s="1"/>
      <c r="M5" s="1"/>
      <c r="N5" s="1"/>
      <c r="O5" s="1" t="s">
        <v>1</v>
      </c>
      <c r="P5" s="95" t="s">
        <v>2</v>
      </c>
      <c r="Q5" s="96"/>
      <c r="R5" s="6"/>
      <c r="S5" s="7"/>
    </row>
    <row r="6" spans="1:19" ht="17.25" hidden="1" customHeight="1" x14ac:dyDescent="0.2">
      <c r="A6" s="5"/>
      <c r="B6" s="1" t="s">
        <v>3</v>
      </c>
      <c r="C6" s="1"/>
      <c r="D6" s="1"/>
      <c r="E6" s="97" t="s">
        <v>4</v>
      </c>
      <c r="F6" s="1"/>
      <c r="G6" s="1"/>
      <c r="H6" s="1"/>
      <c r="I6" s="1"/>
      <c r="J6" s="8"/>
      <c r="K6" s="1"/>
      <c r="L6" s="1"/>
      <c r="M6" s="1"/>
      <c r="N6" s="1"/>
      <c r="O6" s="1"/>
      <c r="P6" s="97"/>
      <c r="Q6" s="98"/>
      <c r="R6" s="8"/>
      <c r="S6" s="7"/>
    </row>
    <row r="7" spans="1:19" ht="24" customHeight="1" x14ac:dyDescent="0.2">
      <c r="A7" s="5"/>
      <c r="B7" s="1" t="s">
        <v>5</v>
      </c>
      <c r="C7" s="1"/>
      <c r="D7" s="1"/>
      <c r="E7" s="207" t="s">
        <v>158</v>
      </c>
      <c r="F7" s="208"/>
      <c r="G7" s="208"/>
      <c r="H7" s="208"/>
      <c r="I7" s="208"/>
      <c r="J7" s="209"/>
      <c r="K7" s="1"/>
      <c r="L7" s="1"/>
      <c r="M7" s="1"/>
      <c r="N7" s="1"/>
      <c r="O7" s="1" t="s">
        <v>6</v>
      </c>
      <c r="P7" s="97" t="s">
        <v>7</v>
      </c>
      <c r="Q7" s="98"/>
      <c r="R7" s="8"/>
      <c r="S7" s="7"/>
    </row>
    <row r="8" spans="1:19" ht="17.25" hidden="1" customHeight="1" x14ac:dyDescent="0.2">
      <c r="A8" s="5"/>
      <c r="B8" s="1" t="s">
        <v>8</v>
      </c>
      <c r="C8" s="1"/>
      <c r="D8" s="1"/>
      <c r="E8" s="97" t="s">
        <v>2</v>
      </c>
      <c r="F8" s="1"/>
      <c r="G8" s="1"/>
      <c r="H8" s="1"/>
      <c r="I8" s="1"/>
      <c r="J8" s="8"/>
      <c r="K8" s="1"/>
      <c r="L8" s="1"/>
      <c r="M8" s="1"/>
      <c r="N8" s="1"/>
      <c r="O8" s="1"/>
      <c r="P8" s="97"/>
      <c r="Q8" s="98"/>
      <c r="R8" s="8"/>
      <c r="S8" s="7"/>
    </row>
    <row r="9" spans="1:19" ht="24" customHeight="1" x14ac:dyDescent="0.2">
      <c r="A9" s="5"/>
      <c r="B9" s="1" t="s">
        <v>9</v>
      </c>
      <c r="C9" s="1"/>
      <c r="D9" s="1"/>
      <c r="E9" s="210" t="s">
        <v>80</v>
      </c>
      <c r="F9" s="211"/>
      <c r="G9" s="211"/>
      <c r="H9" s="211"/>
      <c r="I9" s="211"/>
      <c r="J9" s="212"/>
      <c r="K9" s="1"/>
      <c r="L9" s="1"/>
      <c r="M9" s="1"/>
      <c r="N9" s="1"/>
      <c r="O9" s="1" t="s">
        <v>10</v>
      </c>
      <c r="P9" s="213" t="s">
        <v>7</v>
      </c>
      <c r="Q9" s="214"/>
      <c r="R9" s="215"/>
      <c r="S9" s="7"/>
    </row>
    <row r="10" spans="1:19" ht="17.25" hidden="1" customHeight="1" x14ac:dyDescent="0.2">
      <c r="A10" s="5"/>
      <c r="B10" s="1" t="s">
        <v>11</v>
      </c>
      <c r="C10" s="1"/>
      <c r="D10" s="1"/>
      <c r="E10" s="1" t="s">
        <v>2</v>
      </c>
      <c r="F10" s="1"/>
      <c r="G10" s="1"/>
      <c r="H10" s="1"/>
      <c r="I10" s="1"/>
      <c r="J10" s="1"/>
      <c r="K10" s="1"/>
      <c r="L10" s="1"/>
      <c r="M10" s="1"/>
      <c r="N10" s="1"/>
      <c r="O10" s="1"/>
      <c r="P10" s="98"/>
      <c r="Q10" s="98"/>
      <c r="R10" s="1"/>
      <c r="S10" s="7"/>
    </row>
    <row r="11" spans="1:19" ht="17.25" hidden="1" customHeight="1" x14ac:dyDescent="0.2">
      <c r="A11" s="5"/>
      <c r="B11" s="1" t="s">
        <v>12</v>
      </c>
      <c r="C11" s="1"/>
      <c r="D11" s="1"/>
      <c r="E11" s="1" t="s">
        <v>2</v>
      </c>
      <c r="F11" s="1"/>
      <c r="G11" s="1"/>
      <c r="H11" s="1"/>
      <c r="I11" s="1"/>
      <c r="J11" s="1"/>
      <c r="K11" s="1"/>
      <c r="L11" s="1"/>
      <c r="M11" s="1"/>
      <c r="N11" s="1"/>
      <c r="O11" s="1"/>
      <c r="P11" s="98"/>
      <c r="Q11" s="98"/>
      <c r="R11" s="1"/>
      <c r="S11" s="7"/>
    </row>
    <row r="12" spans="1:19" ht="17.25" hidden="1" customHeight="1" x14ac:dyDescent="0.2">
      <c r="A12" s="5"/>
      <c r="B12" s="1" t="s">
        <v>13</v>
      </c>
      <c r="C12" s="1"/>
      <c r="D12" s="1"/>
      <c r="E12" s="1" t="s">
        <v>2</v>
      </c>
      <c r="F12" s="1"/>
      <c r="G12" s="1"/>
      <c r="H12" s="1"/>
      <c r="I12" s="1"/>
      <c r="J12" s="1"/>
      <c r="K12" s="1"/>
      <c r="L12" s="1"/>
      <c r="M12" s="1"/>
      <c r="N12" s="1"/>
      <c r="O12" s="1"/>
      <c r="P12" s="98"/>
      <c r="Q12" s="98"/>
      <c r="R12" s="1"/>
      <c r="S12" s="7"/>
    </row>
    <row r="13" spans="1:19" ht="17.25" hidden="1" customHeight="1" x14ac:dyDescent="0.2">
      <c r="A13" s="5"/>
      <c r="B13" s="1"/>
      <c r="C13" s="1"/>
      <c r="D13" s="1"/>
      <c r="E13" s="1" t="s">
        <v>2</v>
      </c>
      <c r="F13" s="1"/>
      <c r="G13" s="1"/>
      <c r="H13" s="1"/>
      <c r="I13" s="1"/>
      <c r="J13" s="1"/>
      <c r="K13" s="1"/>
      <c r="L13" s="1"/>
      <c r="M13" s="1"/>
      <c r="N13" s="1"/>
      <c r="O13" s="1"/>
      <c r="P13" s="98"/>
      <c r="Q13" s="98"/>
      <c r="R13" s="1"/>
      <c r="S13" s="7"/>
    </row>
    <row r="14" spans="1:19" ht="17.25" hidden="1" customHeight="1" x14ac:dyDescent="0.2">
      <c r="A14" s="5"/>
      <c r="B14" s="1"/>
      <c r="C14" s="1"/>
      <c r="D14" s="1"/>
      <c r="E14" s="1" t="s">
        <v>2</v>
      </c>
      <c r="F14" s="1"/>
      <c r="G14" s="1"/>
      <c r="H14" s="1"/>
      <c r="I14" s="1"/>
      <c r="J14" s="1"/>
      <c r="K14" s="1"/>
      <c r="L14" s="1"/>
      <c r="M14" s="1"/>
      <c r="N14" s="1"/>
      <c r="O14" s="1"/>
      <c r="P14" s="98"/>
      <c r="Q14" s="98"/>
      <c r="R14" s="1"/>
      <c r="S14" s="7"/>
    </row>
    <row r="15" spans="1:19" ht="17.25" hidden="1" customHeight="1" x14ac:dyDescent="0.2">
      <c r="A15" s="5"/>
      <c r="B15" s="1"/>
      <c r="C15" s="1"/>
      <c r="D15" s="1"/>
      <c r="E15" s="1" t="s">
        <v>2</v>
      </c>
      <c r="F15" s="1"/>
      <c r="G15" s="1"/>
      <c r="H15" s="1"/>
      <c r="I15" s="1"/>
      <c r="J15" s="1"/>
      <c r="K15" s="1"/>
      <c r="L15" s="1"/>
      <c r="M15" s="1"/>
      <c r="N15" s="1"/>
      <c r="O15" s="1"/>
      <c r="P15" s="98"/>
      <c r="Q15" s="98"/>
      <c r="R15" s="1"/>
      <c r="S15" s="7"/>
    </row>
    <row r="16" spans="1:19" ht="17.25" hidden="1" customHeight="1" x14ac:dyDescent="0.2">
      <c r="A16" s="5"/>
      <c r="B16" s="1"/>
      <c r="C16" s="1"/>
      <c r="D16" s="1"/>
      <c r="E16" s="1" t="s">
        <v>2</v>
      </c>
      <c r="F16" s="1"/>
      <c r="G16" s="1"/>
      <c r="H16" s="1"/>
      <c r="I16" s="1"/>
      <c r="J16" s="1"/>
      <c r="K16" s="1"/>
      <c r="L16" s="1"/>
      <c r="M16" s="1"/>
      <c r="N16" s="1"/>
      <c r="O16" s="1"/>
      <c r="P16" s="98"/>
      <c r="Q16" s="98"/>
      <c r="R16" s="1"/>
      <c r="S16" s="7"/>
    </row>
    <row r="17" spans="1:19" ht="17.25" hidden="1" customHeight="1" x14ac:dyDescent="0.2">
      <c r="A17" s="5"/>
      <c r="B17" s="1"/>
      <c r="C17" s="1"/>
      <c r="D17" s="1"/>
      <c r="E17" s="1" t="s">
        <v>2</v>
      </c>
      <c r="F17" s="1"/>
      <c r="G17" s="1"/>
      <c r="H17" s="1"/>
      <c r="I17" s="1"/>
      <c r="J17" s="1"/>
      <c r="K17" s="1"/>
      <c r="L17" s="1"/>
      <c r="M17" s="1"/>
      <c r="N17" s="1"/>
      <c r="O17" s="1"/>
      <c r="P17" s="98"/>
      <c r="Q17" s="98"/>
      <c r="R17" s="1"/>
      <c r="S17" s="7"/>
    </row>
    <row r="18" spans="1:19" ht="17.25" hidden="1" customHeight="1" x14ac:dyDescent="0.2">
      <c r="A18" s="5"/>
      <c r="B18" s="1"/>
      <c r="C18" s="1"/>
      <c r="D18" s="1"/>
      <c r="E18" s="1" t="s">
        <v>2</v>
      </c>
      <c r="F18" s="1"/>
      <c r="G18" s="1"/>
      <c r="H18" s="1"/>
      <c r="I18" s="1"/>
      <c r="J18" s="1"/>
      <c r="K18" s="1"/>
      <c r="L18" s="1"/>
      <c r="M18" s="1"/>
      <c r="N18" s="1"/>
      <c r="O18" s="1"/>
      <c r="P18" s="98"/>
      <c r="Q18" s="98"/>
      <c r="R18" s="1"/>
      <c r="S18" s="7"/>
    </row>
    <row r="19" spans="1:19" ht="17.25" hidden="1" customHeight="1" x14ac:dyDescent="0.2">
      <c r="A19" s="5"/>
      <c r="B19" s="1"/>
      <c r="C19" s="1"/>
      <c r="D19" s="1"/>
      <c r="E19" s="1" t="s">
        <v>2</v>
      </c>
      <c r="F19" s="1"/>
      <c r="G19" s="1"/>
      <c r="H19" s="1"/>
      <c r="I19" s="1"/>
      <c r="J19" s="1"/>
      <c r="K19" s="1"/>
      <c r="L19" s="1"/>
      <c r="M19" s="1"/>
      <c r="N19" s="1"/>
      <c r="O19" s="1"/>
      <c r="P19" s="98"/>
      <c r="Q19" s="98"/>
      <c r="R19" s="1"/>
      <c r="S19" s="7"/>
    </row>
    <row r="20" spans="1:19" ht="17.25" hidden="1" customHeight="1" x14ac:dyDescent="0.2">
      <c r="A20" s="5"/>
      <c r="B20" s="1"/>
      <c r="C20" s="1"/>
      <c r="D20" s="1"/>
      <c r="E20" s="1" t="s">
        <v>2</v>
      </c>
      <c r="F20" s="1"/>
      <c r="G20" s="1"/>
      <c r="H20" s="1"/>
      <c r="I20" s="1"/>
      <c r="J20" s="1"/>
      <c r="K20" s="1"/>
      <c r="L20" s="1"/>
      <c r="M20" s="1"/>
      <c r="N20" s="1"/>
      <c r="O20" s="1"/>
      <c r="P20" s="98"/>
      <c r="Q20" s="98"/>
      <c r="R20" s="1"/>
      <c r="S20" s="7"/>
    </row>
    <row r="21" spans="1:19" ht="17.25" hidden="1" customHeight="1" x14ac:dyDescent="0.2">
      <c r="A21" s="5"/>
      <c r="B21" s="1"/>
      <c r="C21" s="1"/>
      <c r="D21" s="1"/>
      <c r="E21" s="1" t="s">
        <v>2</v>
      </c>
      <c r="F21" s="1"/>
      <c r="G21" s="1"/>
      <c r="H21" s="1"/>
      <c r="I21" s="1"/>
      <c r="J21" s="1"/>
      <c r="K21" s="1"/>
      <c r="L21" s="1"/>
      <c r="M21" s="1"/>
      <c r="N21" s="1"/>
      <c r="O21" s="1"/>
      <c r="P21" s="98"/>
      <c r="Q21" s="98"/>
      <c r="R21" s="1"/>
      <c r="S21" s="7"/>
    </row>
    <row r="22" spans="1:19" ht="17.25" hidden="1" customHeight="1" x14ac:dyDescent="0.2">
      <c r="A22" s="5"/>
      <c r="B22" s="1"/>
      <c r="C22" s="1"/>
      <c r="D22" s="1"/>
      <c r="E22" s="1" t="s">
        <v>2</v>
      </c>
      <c r="F22" s="1"/>
      <c r="G22" s="1"/>
      <c r="H22" s="1"/>
      <c r="I22" s="1"/>
      <c r="J22" s="1"/>
      <c r="K22" s="1"/>
      <c r="L22" s="1"/>
      <c r="M22" s="1"/>
      <c r="N22" s="1"/>
      <c r="O22" s="1"/>
      <c r="P22" s="98"/>
      <c r="Q22" s="98"/>
      <c r="R22" s="1"/>
      <c r="S22" s="7"/>
    </row>
    <row r="23" spans="1:19" ht="17.25" hidden="1" customHeight="1" x14ac:dyDescent="0.2">
      <c r="A23" s="5"/>
      <c r="B23" s="1"/>
      <c r="C23" s="1"/>
      <c r="D23" s="1"/>
      <c r="E23" s="1" t="s">
        <v>2</v>
      </c>
      <c r="F23" s="1"/>
      <c r="G23" s="1"/>
      <c r="H23" s="1"/>
      <c r="I23" s="1"/>
      <c r="J23" s="1"/>
      <c r="K23" s="1"/>
      <c r="L23" s="1"/>
      <c r="M23" s="1"/>
      <c r="N23" s="1"/>
      <c r="O23" s="1"/>
      <c r="P23" s="98"/>
      <c r="Q23" s="98"/>
      <c r="R23" s="1"/>
      <c r="S23" s="7"/>
    </row>
    <row r="24" spans="1:19" ht="17.25" hidden="1" customHeight="1" x14ac:dyDescent="0.2">
      <c r="A24" s="5"/>
      <c r="B24" s="1"/>
      <c r="C24" s="1"/>
      <c r="D24" s="1"/>
      <c r="E24" s="1" t="s">
        <v>2</v>
      </c>
      <c r="F24" s="1"/>
      <c r="G24" s="1"/>
      <c r="H24" s="1"/>
      <c r="I24" s="1"/>
      <c r="J24" s="1"/>
      <c r="K24" s="1"/>
      <c r="L24" s="1"/>
      <c r="M24" s="1"/>
      <c r="N24" s="1"/>
      <c r="O24" s="1"/>
      <c r="P24" s="98"/>
      <c r="Q24" s="98"/>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27.75" customHeight="1" x14ac:dyDescent="0.2">
      <c r="A26" s="5"/>
      <c r="B26" s="1" t="s">
        <v>16</v>
      </c>
      <c r="C26" s="1"/>
      <c r="D26" s="1"/>
      <c r="E26" s="204" t="s">
        <v>158</v>
      </c>
      <c r="F26" s="205"/>
      <c r="G26" s="205"/>
      <c r="H26" s="205"/>
      <c r="I26" s="205"/>
      <c r="J26" s="206"/>
      <c r="K26" s="1"/>
      <c r="L26" s="1"/>
      <c r="M26" s="1"/>
      <c r="N26" s="1"/>
      <c r="O26" s="99" t="s">
        <v>7</v>
      </c>
      <c r="P26" s="100" t="s">
        <v>7</v>
      </c>
      <c r="Q26" s="101"/>
      <c r="R26" s="10"/>
      <c r="S26" s="7"/>
    </row>
    <row r="27" spans="1:19" ht="17.850000000000001" customHeight="1" x14ac:dyDescent="0.2">
      <c r="A27" s="5"/>
      <c r="B27" s="1" t="s">
        <v>17</v>
      </c>
      <c r="C27" s="1"/>
      <c r="D27" s="1"/>
      <c r="E27" s="97" t="s">
        <v>115</v>
      </c>
      <c r="F27" s="1"/>
      <c r="G27" s="1"/>
      <c r="H27" s="1"/>
      <c r="I27" s="1"/>
      <c r="J27" s="8"/>
      <c r="K27" s="1"/>
      <c r="L27" s="1"/>
      <c r="M27" s="1"/>
      <c r="N27" s="1"/>
      <c r="O27" s="99" t="s">
        <v>7</v>
      </c>
      <c r="P27" s="100" t="s">
        <v>7</v>
      </c>
      <c r="Q27" s="101"/>
      <c r="R27" s="10"/>
      <c r="S27" s="7"/>
    </row>
    <row r="28" spans="1:19" ht="17.850000000000001" customHeight="1" x14ac:dyDescent="0.2">
      <c r="A28" s="5"/>
      <c r="B28" s="1" t="s">
        <v>18</v>
      </c>
      <c r="C28" s="1"/>
      <c r="D28" s="1"/>
      <c r="E28" s="97" t="s">
        <v>2</v>
      </c>
      <c r="F28" s="1"/>
      <c r="G28" s="1"/>
      <c r="H28" s="1"/>
      <c r="I28" s="1"/>
      <c r="J28" s="8"/>
      <c r="K28" s="1"/>
      <c r="L28" s="1"/>
      <c r="M28" s="1"/>
      <c r="N28" s="1"/>
      <c r="O28" s="99" t="s">
        <v>7</v>
      </c>
      <c r="P28" s="100" t="s">
        <v>7</v>
      </c>
      <c r="Q28" s="101"/>
      <c r="R28" s="10"/>
      <c r="S28" s="7"/>
    </row>
    <row r="29" spans="1:19" ht="17.850000000000001" customHeight="1" x14ac:dyDescent="0.2">
      <c r="A29" s="5"/>
      <c r="B29" s="1"/>
      <c r="C29" s="1"/>
      <c r="D29" s="1"/>
      <c r="E29" s="102" t="s">
        <v>7</v>
      </c>
      <c r="F29" s="11"/>
      <c r="G29" s="11"/>
      <c r="H29" s="11"/>
      <c r="I29" s="11"/>
      <c r="J29" s="12"/>
      <c r="K29" s="1"/>
      <c r="L29" s="1"/>
      <c r="M29" s="1"/>
      <c r="N29" s="1"/>
      <c r="O29" s="98"/>
      <c r="P29" s="98"/>
      <c r="Q29" s="98"/>
      <c r="R29" s="1"/>
      <c r="S29" s="7"/>
    </row>
    <row r="30" spans="1:19" ht="17.850000000000001" customHeight="1" x14ac:dyDescent="0.2">
      <c r="A30" s="5"/>
      <c r="B30" s="1"/>
      <c r="C30" s="1"/>
      <c r="D30" s="1"/>
      <c r="E30" s="98" t="s">
        <v>19</v>
      </c>
      <c r="F30" s="1"/>
      <c r="G30" s="1" t="s">
        <v>20</v>
      </c>
      <c r="H30" s="1"/>
      <c r="I30" s="1"/>
      <c r="J30" s="1"/>
      <c r="K30" s="1"/>
      <c r="L30" s="1"/>
      <c r="M30" s="1"/>
      <c r="N30" s="1"/>
      <c r="O30" s="98" t="s">
        <v>21</v>
      </c>
      <c r="P30" s="98"/>
      <c r="Q30" s="98"/>
      <c r="R30" s="13"/>
      <c r="S30" s="7"/>
    </row>
    <row r="31" spans="1:19" ht="17.850000000000001" customHeight="1" x14ac:dyDescent="0.2">
      <c r="A31" s="5"/>
      <c r="B31" s="1"/>
      <c r="C31" s="1"/>
      <c r="D31" s="1"/>
      <c r="E31" s="99" t="s">
        <v>7</v>
      </c>
      <c r="F31" s="1"/>
      <c r="G31" s="100"/>
      <c r="H31" s="14"/>
      <c r="I31" s="103"/>
      <c r="J31" s="1"/>
      <c r="K31" s="1"/>
      <c r="L31" s="1"/>
      <c r="M31" s="1"/>
      <c r="N31" s="1"/>
      <c r="O31" s="104"/>
      <c r="P31" s="98"/>
      <c r="Q31" s="98"/>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5"/>
      <c r="B35" s="106"/>
      <c r="C35" s="106"/>
      <c r="D35" s="107">
        <v>0</v>
      </c>
      <c r="E35" s="108">
        <f>IF(D35=0,0,R49/D35)</f>
        <v>0</v>
      </c>
      <c r="F35" s="109"/>
      <c r="G35" s="110"/>
      <c r="H35" s="106"/>
      <c r="I35" s="107">
        <v>0</v>
      </c>
      <c r="J35" s="108">
        <f>IF(I35=0,0,R49/I35)</f>
        <v>0</v>
      </c>
      <c r="K35" s="111"/>
      <c r="L35" s="110"/>
      <c r="M35" s="106"/>
      <c r="N35" s="106"/>
      <c r="O35" s="107">
        <v>0</v>
      </c>
      <c r="P35" s="110"/>
      <c r="Q35" s="106"/>
      <c r="R35" s="112">
        <f>IF(O35=0,0,R49/O35)</f>
        <v>0</v>
      </c>
      <c r="S35" s="113"/>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c r="C38" s="6"/>
      <c r="D38" s="36"/>
      <c r="E38" s="114"/>
      <c r="F38" s="37"/>
      <c r="G38" s="34">
        <v>10</v>
      </c>
      <c r="H38" s="38" t="s">
        <v>37</v>
      </c>
      <c r="I38" s="10"/>
      <c r="J38" s="115">
        <v>0</v>
      </c>
      <c r="K38" s="116"/>
      <c r="L38" s="34">
        <v>14</v>
      </c>
      <c r="M38" s="100" t="s">
        <v>38</v>
      </c>
      <c r="N38" s="14"/>
      <c r="O38" s="14"/>
      <c r="P38" s="117" t="str">
        <f>M51</f>
        <v>21</v>
      </c>
      <c r="Q38" s="118" t="s">
        <v>40</v>
      </c>
      <c r="R38" s="114">
        <f>(E38+E39+E40)*0.025</f>
        <v>0</v>
      </c>
      <c r="S38" s="39"/>
    </row>
    <row r="39" spans="1:19" ht="20.25" customHeight="1" x14ac:dyDescent="0.2">
      <c r="A39" s="34">
        <v>2</v>
      </c>
      <c r="B39" s="35"/>
      <c r="C39" s="6"/>
      <c r="D39" s="36"/>
      <c r="E39" s="114"/>
      <c r="F39" s="37"/>
      <c r="G39" s="34">
        <v>11</v>
      </c>
      <c r="H39" s="1" t="s">
        <v>41</v>
      </c>
      <c r="I39" s="36"/>
      <c r="J39" s="115">
        <v>0</v>
      </c>
      <c r="K39" s="116"/>
      <c r="L39" s="34">
        <v>15</v>
      </c>
      <c r="M39" s="100" t="s">
        <v>100</v>
      </c>
      <c r="N39" s="14"/>
      <c r="O39" s="14"/>
      <c r="P39" s="117" t="str">
        <f>M51</f>
        <v>21</v>
      </c>
      <c r="Q39" s="118" t="s">
        <v>40</v>
      </c>
      <c r="R39" s="114">
        <v>0</v>
      </c>
      <c r="S39" s="39"/>
    </row>
    <row r="40" spans="1:19" ht="20.25" customHeight="1" x14ac:dyDescent="0.2">
      <c r="A40" s="34">
        <v>3</v>
      </c>
      <c r="B40" s="35"/>
      <c r="C40" s="6"/>
      <c r="D40" s="36"/>
      <c r="E40" s="114"/>
      <c r="F40" s="37"/>
      <c r="G40" s="34">
        <v>12</v>
      </c>
      <c r="H40" s="38" t="s">
        <v>42</v>
      </c>
      <c r="I40" s="10"/>
      <c r="J40" s="115">
        <v>0</v>
      </c>
      <c r="K40" s="116"/>
      <c r="L40" s="34">
        <v>16</v>
      </c>
      <c r="M40" s="100" t="s">
        <v>43</v>
      </c>
      <c r="N40" s="14"/>
      <c r="O40" s="14"/>
      <c r="P40" s="117" t="str">
        <f>M51</f>
        <v>21</v>
      </c>
      <c r="Q40" s="118" t="s">
        <v>40</v>
      </c>
      <c r="R40" s="114">
        <v>0</v>
      </c>
      <c r="S40" s="39"/>
    </row>
    <row r="41" spans="1:19" ht="20.25" customHeight="1" x14ac:dyDescent="0.2">
      <c r="A41" s="34">
        <v>4</v>
      </c>
      <c r="B41" s="35"/>
      <c r="C41" s="6"/>
      <c r="D41" s="36"/>
      <c r="E41" s="114"/>
      <c r="F41" s="37"/>
      <c r="G41" s="34"/>
      <c r="H41" s="38"/>
      <c r="I41" s="10"/>
      <c r="J41" s="115"/>
      <c r="K41" s="116"/>
      <c r="L41" s="34">
        <v>17</v>
      </c>
      <c r="M41" s="100" t="s">
        <v>44</v>
      </c>
      <c r="N41" s="14"/>
      <c r="O41" s="14"/>
      <c r="P41" s="117" t="str">
        <f>M51</f>
        <v>21</v>
      </c>
      <c r="Q41" s="118" t="s">
        <v>40</v>
      </c>
      <c r="R41" s="114">
        <f>(E38+E39+E40)*0.04</f>
        <v>0</v>
      </c>
      <c r="S41" s="39"/>
    </row>
    <row r="42" spans="1:19" ht="20.25" customHeight="1" x14ac:dyDescent="0.2">
      <c r="A42" s="34">
        <v>5</v>
      </c>
      <c r="B42" s="201" t="s">
        <v>95</v>
      </c>
      <c r="C42" s="6"/>
      <c r="D42" s="36"/>
      <c r="E42" s="114">
        <f>Rekapitulace!C14</f>
        <v>0</v>
      </c>
      <c r="F42" s="68"/>
      <c r="G42" s="40"/>
      <c r="H42" s="14"/>
      <c r="I42" s="10"/>
      <c r="J42" s="119"/>
      <c r="K42" s="120"/>
      <c r="L42" s="34">
        <v>18</v>
      </c>
      <c r="M42" s="100" t="s">
        <v>45</v>
      </c>
      <c r="N42" s="14"/>
      <c r="O42" s="14"/>
      <c r="P42" s="117">
        <f>M53</f>
        <v>0</v>
      </c>
      <c r="Q42" s="118" t="s">
        <v>40</v>
      </c>
      <c r="R42" s="114">
        <v>0</v>
      </c>
      <c r="S42" s="7"/>
    </row>
    <row r="43" spans="1:19" ht="20.25" customHeight="1" x14ac:dyDescent="0.2">
      <c r="A43" s="34">
        <v>6</v>
      </c>
      <c r="B43" s="201"/>
      <c r="C43" s="6"/>
      <c r="D43" s="36"/>
      <c r="E43" s="114"/>
      <c r="F43" s="68"/>
      <c r="G43" s="40"/>
      <c r="H43" s="14"/>
      <c r="I43" s="10"/>
      <c r="J43" s="119"/>
      <c r="K43" s="120"/>
      <c r="L43" s="34">
        <v>19</v>
      </c>
      <c r="M43" s="38" t="s">
        <v>46</v>
      </c>
      <c r="N43" s="14"/>
      <c r="O43" s="14"/>
      <c r="P43" s="14"/>
      <c r="Q43" s="10"/>
      <c r="R43" s="114">
        <v>0</v>
      </c>
      <c r="S43" s="7"/>
    </row>
    <row r="44" spans="1:19" ht="20.25" customHeight="1" x14ac:dyDescent="0.2">
      <c r="A44" s="34">
        <v>7</v>
      </c>
      <c r="B44" s="201"/>
      <c r="C44" s="6"/>
      <c r="D44" s="36"/>
      <c r="E44" s="114"/>
      <c r="F44" s="68"/>
      <c r="G44" s="40"/>
      <c r="H44" s="14"/>
      <c r="I44" s="10"/>
      <c r="J44" s="119"/>
      <c r="K44" s="120"/>
      <c r="L44" s="34"/>
      <c r="M44" s="38"/>
      <c r="N44" s="14"/>
      <c r="O44" s="14"/>
      <c r="P44" s="14"/>
      <c r="Q44" s="10"/>
      <c r="R44" s="114"/>
      <c r="S44" s="7"/>
    </row>
    <row r="45" spans="1:19" ht="20.25" customHeight="1" x14ac:dyDescent="0.2">
      <c r="A45" s="34">
        <v>8</v>
      </c>
      <c r="B45" s="35"/>
      <c r="C45" s="6"/>
      <c r="D45" s="36"/>
      <c r="E45" s="114"/>
      <c r="F45" s="68"/>
      <c r="G45" s="40"/>
      <c r="H45" s="14"/>
      <c r="I45" s="10"/>
      <c r="J45" s="120"/>
      <c r="K45" s="120"/>
      <c r="L45" s="34"/>
      <c r="M45" s="38"/>
      <c r="N45" s="14"/>
      <c r="O45" s="14"/>
      <c r="P45" s="14"/>
      <c r="Q45" s="10"/>
      <c r="R45" s="114"/>
      <c r="S45" s="7"/>
    </row>
    <row r="46" spans="1:19" ht="20.25" customHeight="1" x14ac:dyDescent="0.2">
      <c r="A46" s="34">
        <v>9</v>
      </c>
      <c r="B46" s="41" t="s">
        <v>96</v>
      </c>
      <c r="C46" s="14"/>
      <c r="D46" s="10"/>
      <c r="E46" s="121">
        <f>SUM(E38:E45)</f>
        <v>0</v>
      </c>
      <c r="F46" s="42"/>
      <c r="G46" s="34">
        <v>13</v>
      </c>
      <c r="H46" s="41" t="s">
        <v>97</v>
      </c>
      <c r="I46" s="10"/>
      <c r="J46" s="122">
        <f>SUM(J38:J41)</f>
        <v>0</v>
      </c>
      <c r="K46" s="123"/>
      <c r="L46" s="34">
        <v>20</v>
      </c>
      <c r="M46" s="35" t="s">
        <v>98</v>
      </c>
      <c r="N46" s="9"/>
      <c r="O46" s="9"/>
      <c r="P46" s="9"/>
      <c r="Q46" s="43"/>
      <c r="R46" s="121">
        <f>SUM(R38:R43)</f>
        <v>0</v>
      </c>
      <c r="S46" s="21"/>
    </row>
    <row r="47" spans="1:19" ht="20.25" customHeight="1" x14ac:dyDescent="0.2">
      <c r="A47" s="44">
        <v>21</v>
      </c>
      <c r="B47" s="45" t="s">
        <v>47</v>
      </c>
      <c r="C47" s="46"/>
      <c r="D47" s="47"/>
      <c r="E47" s="124">
        <v>0</v>
      </c>
      <c r="F47" s="48"/>
      <c r="G47" s="44">
        <v>22</v>
      </c>
      <c r="H47" s="45" t="s">
        <v>48</v>
      </c>
      <c r="I47" s="47"/>
      <c r="J47" s="125">
        <f>(E38+E39+E40)*0.03</f>
        <v>0</v>
      </c>
      <c r="K47" s="126" t="str">
        <f>M51</f>
        <v>21</v>
      </c>
      <c r="L47" s="44">
        <v>23</v>
      </c>
      <c r="M47" s="45" t="s">
        <v>49</v>
      </c>
      <c r="N47" s="46"/>
      <c r="O47" s="46"/>
      <c r="P47" s="46"/>
      <c r="Q47" s="47"/>
      <c r="R47" s="124">
        <v>0</v>
      </c>
      <c r="S47" s="17"/>
    </row>
    <row r="48" spans="1:19" ht="20.25" customHeight="1" x14ac:dyDescent="0.2">
      <c r="A48" s="49" t="s">
        <v>17</v>
      </c>
      <c r="B48" s="3"/>
      <c r="C48" s="3"/>
      <c r="D48" s="3"/>
      <c r="E48" s="3"/>
      <c r="F48" s="50"/>
      <c r="G48" s="51"/>
      <c r="H48" s="3"/>
      <c r="I48" s="3"/>
      <c r="J48" s="3"/>
      <c r="K48" s="3"/>
      <c r="L48" s="52" t="s">
        <v>50</v>
      </c>
      <c r="M48" s="24"/>
      <c r="N48" s="30" t="s">
        <v>51</v>
      </c>
      <c r="O48" s="23"/>
      <c r="P48" s="23"/>
      <c r="Q48" s="23"/>
      <c r="R48" s="23"/>
      <c r="S48" s="26"/>
    </row>
    <row r="49" spans="1:19" ht="20.25" customHeight="1" x14ac:dyDescent="0.2">
      <c r="A49" s="5"/>
      <c r="B49" s="1"/>
      <c r="C49" s="1"/>
      <c r="D49" s="1"/>
      <c r="E49" s="1"/>
      <c r="F49" s="8"/>
      <c r="G49" s="53"/>
      <c r="H49" s="1"/>
      <c r="I49" s="1"/>
      <c r="J49" s="1"/>
      <c r="K49" s="1"/>
      <c r="L49" s="34">
        <v>24</v>
      </c>
      <c r="M49" s="38" t="s">
        <v>99</v>
      </c>
      <c r="N49" s="14"/>
      <c r="O49" s="14"/>
      <c r="P49" s="14"/>
      <c r="Q49" s="39"/>
      <c r="R49" s="121">
        <f>ROUND(E46+J46+R46+E47+J47+R47,2)</f>
        <v>0</v>
      </c>
      <c r="S49" s="54">
        <f>E46+J46+R46+E47+J47+R47</f>
        <v>0</v>
      </c>
    </row>
    <row r="50" spans="1:19" ht="20.25" customHeight="1" x14ac:dyDescent="0.2">
      <c r="A50" s="55" t="s">
        <v>52</v>
      </c>
      <c r="B50" s="11"/>
      <c r="C50" s="11"/>
      <c r="D50" s="11"/>
      <c r="E50" s="11"/>
      <c r="F50" s="12"/>
      <c r="G50" s="56" t="s">
        <v>53</v>
      </c>
      <c r="H50" s="11"/>
      <c r="I50" s="11"/>
      <c r="J50" s="11"/>
      <c r="K50" s="11"/>
      <c r="L50" s="34">
        <v>25</v>
      </c>
      <c r="M50" s="127" t="s">
        <v>54</v>
      </c>
      <c r="N50" s="12" t="s">
        <v>40</v>
      </c>
      <c r="O50" s="128">
        <f>ROUND(R49-O51,2)</f>
        <v>0</v>
      </c>
      <c r="P50" s="14" t="s">
        <v>55</v>
      </c>
      <c r="Q50" s="10"/>
      <c r="R50" s="129">
        <f>ROUND(O50*M50/100,2)</f>
        <v>0</v>
      </c>
      <c r="S50" s="57">
        <f>O50*M50/100</f>
        <v>0</v>
      </c>
    </row>
    <row r="51" spans="1:19" ht="20.25" customHeight="1" thickBot="1" x14ac:dyDescent="0.25">
      <c r="A51" s="58" t="s">
        <v>16</v>
      </c>
      <c r="B51" s="9"/>
      <c r="C51" s="9"/>
      <c r="D51" s="9"/>
      <c r="E51" s="9"/>
      <c r="F51" s="6"/>
      <c r="G51" s="59"/>
      <c r="H51" s="9"/>
      <c r="I51" s="9"/>
      <c r="J51" s="9"/>
      <c r="K51" s="9"/>
      <c r="L51" s="34">
        <v>26</v>
      </c>
      <c r="M51" s="130" t="s">
        <v>39</v>
      </c>
      <c r="N51" s="10" t="s">
        <v>40</v>
      </c>
      <c r="O51" s="128">
        <f>R49</f>
        <v>0</v>
      </c>
      <c r="P51" s="14" t="s">
        <v>55</v>
      </c>
      <c r="Q51" s="10"/>
      <c r="R51" s="114">
        <f>ROUND(O51*M51/100,2)</f>
        <v>0</v>
      </c>
      <c r="S51" s="60">
        <f>O51*M51/100</f>
        <v>0</v>
      </c>
    </row>
    <row r="52" spans="1:19" ht="20.25" customHeight="1" thickBot="1" x14ac:dyDescent="0.25">
      <c r="A52" s="5"/>
      <c r="B52" s="1"/>
      <c r="C52" s="1"/>
      <c r="D52" s="1"/>
      <c r="E52" s="1"/>
      <c r="F52" s="8"/>
      <c r="G52" s="53"/>
      <c r="H52" s="1"/>
      <c r="I52" s="1"/>
      <c r="J52" s="1"/>
      <c r="K52" s="1"/>
      <c r="L52" s="44">
        <v>27</v>
      </c>
      <c r="M52" s="61" t="s">
        <v>101</v>
      </c>
      <c r="N52" s="46"/>
      <c r="O52" s="46"/>
      <c r="P52" s="46"/>
      <c r="Q52" s="62"/>
      <c r="R52" s="131">
        <f>R49+R50+R51</f>
        <v>0</v>
      </c>
      <c r="S52" s="63"/>
    </row>
    <row r="53" spans="1:19" ht="20.25" customHeight="1" x14ac:dyDescent="0.2">
      <c r="A53" s="55" t="s">
        <v>52</v>
      </c>
      <c r="B53" s="11"/>
      <c r="C53" s="11"/>
      <c r="D53" s="11"/>
      <c r="E53" s="11"/>
      <c r="F53" s="12"/>
      <c r="G53" s="56" t="s">
        <v>53</v>
      </c>
      <c r="H53" s="11"/>
      <c r="I53" s="11"/>
      <c r="J53" s="11"/>
      <c r="K53" s="11"/>
      <c r="L53" s="52" t="s">
        <v>56</v>
      </c>
      <c r="M53" s="24"/>
      <c r="N53" s="30" t="s">
        <v>57</v>
      </c>
      <c r="O53" s="23"/>
      <c r="P53" s="23"/>
      <c r="Q53" s="23"/>
      <c r="R53" s="132"/>
      <c r="S53" s="26"/>
    </row>
    <row r="54" spans="1:19" ht="20.25" customHeight="1" x14ac:dyDescent="0.2">
      <c r="A54" s="58" t="s">
        <v>18</v>
      </c>
      <c r="B54" s="9"/>
      <c r="C54" s="9"/>
      <c r="D54" s="9"/>
      <c r="E54" s="9"/>
      <c r="F54" s="6"/>
      <c r="G54" s="59"/>
      <c r="H54" s="9"/>
      <c r="I54" s="9"/>
      <c r="J54" s="9"/>
      <c r="K54" s="9"/>
      <c r="L54" s="34">
        <v>28</v>
      </c>
      <c r="M54" s="38" t="s">
        <v>58</v>
      </c>
      <c r="N54" s="14"/>
      <c r="O54" s="14"/>
      <c r="P54" s="14"/>
      <c r="Q54" s="10"/>
      <c r="R54" s="114">
        <v>0</v>
      </c>
      <c r="S54" s="39"/>
    </row>
    <row r="55" spans="1:19" ht="20.25" customHeight="1" x14ac:dyDescent="0.2">
      <c r="A55" s="5"/>
      <c r="B55" s="1"/>
      <c r="C55" s="1"/>
      <c r="D55" s="1"/>
      <c r="E55" s="1"/>
      <c r="F55" s="8"/>
      <c r="G55" s="53"/>
      <c r="H55" s="1"/>
      <c r="I55" s="1"/>
      <c r="J55" s="1"/>
      <c r="K55" s="1"/>
      <c r="L55" s="34">
        <v>29</v>
      </c>
      <c r="M55" s="38" t="s">
        <v>59</v>
      </c>
      <c r="N55" s="14"/>
      <c r="O55" s="14"/>
      <c r="P55" s="14"/>
      <c r="Q55" s="10"/>
      <c r="R55" s="114">
        <v>0</v>
      </c>
      <c r="S55" s="39"/>
    </row>
    <row r="56" spans="1:19" ht="20.25" customHeight="1" x14ac:dyDescent="0.2">
      <c r="A56" s="64" t="s">
        <v>52</v>
      </c>
      <c r="B56" s="16"/>
      <c r="C56" s="16"/>
      <c r="D56" s="16"/>
      <c r="E56" s="16"/>
      <c r="F56" s="65"/>
      <c r="G56" s="66" t="s">
        <v>53</v>
      </c>
      <c r="H56" s="16"/>
      <c r="I56" s="16"/>
      <c r="J56" s="16"/>
      <c r="K56" s="16"/>
      <c r="L56" s="44">
        <v>30</v>
      </c>
      <c r="M56" s="45" t="s">
        <v>60</v>
      </c>
      <c r="N56" s="46"/>
      <c r="O56" s="46"/>
      <c r="P56" s="46"/>
      <c r="Q56" s="47"/>
      <c r="R56" s="108">
        <v>0</v>
      </c>
      <c r="S56" s="67"/>
    </row>
    <row r="59" spans="1:19" ht="27" customHeight="1" x14ac:dyDescent="0.2">
      <c r="A59" s="216"/>
      <c r="B59" s="216"/>
      <c r="C59" s="216"/>
      <c r="D59" s="216"/>
      <c r="E59" s="216"/>
      <c r="F59" s="216"/>
      <c r="G59" s="216"/>
      <c r="H59" s="216"/>
      <c r="I59" s="216"/>
      <c r="J59" s="216"/>
      <c r="K59" s="216"/>
      <c r="L59" s="216"/>
      <c r="M59" s="216"/>
      <c r="N59" s="216"/>
      <c r="O59" s="216"/>
      <c r="P59" s="216"/>
      <c r="Q59" s="216"/>
      <c r="R59" s="216"/>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18"/>
  <sheetViews>
    <sheetView showGridLines="0" workbookViewId="0">
      <selection activeCell="C19" sqref="C19"/>
    </sheetView>
  </sheetViews>
  <sheetFormatPr defaultColWidth="9.140625" defaultRowHeight="11.25" x14ac:dyDescent="0.2"/>
  <cols>
    <col min="1" max="1" width="11.7109375" style="151" customWidth="1"/>
    <col min="2" max="2" width="62.85546875" style="151" customWidth="1"/>
    <col min="3" max="3" width="13.5703125" style="151" customWidth="1"/>
    <col min="4" max="4" width="9.140625" style="152"/>
    <col min="5" max="16384" width="9.140625" style="151"/>
  </cols>
  <sheetData>
    <row r="1" spans="1:4" s="80" customFormat="1" ht="18" x14ac:dyDescent="0.25">
      <c r="A1" s="71" t="s">
        <v>78</v>
      </c>
      <c r="B1" s="78"/>
      <c r="C1" s="78"/>
      <c r="D1" s="79"/>
    </row>
    <row r="2" spans="1:4" s="80" customFormat="1" ht="12.75" x14ac:dyDescent="0.2">
      <c r="A2" s="72" t="s">
        <v>61</v>
      </c>
      <c r="B2" s="74" t="str">
        <f>'Krycí list'!E5</f>
        <v>Jazykoá učebna</v>
      </c>
      <c r="C2" s="81"/>
      <c r="D2" s="79"/>
    </row>
    <row r="3" spans="1:4" s="80" customFormat="1" ht="12.75" x14ac:dyDescent="0.2">
      <c r="A3" s="72" t="s">
        <v>62</v>
      </c>
      <c r="B3" s="74" t="str">
        <f>'Krycí list'!E7</f>
        <v>Základní škola, Veverská Bítýška, okres Brno - venkov, p.o. náměstí Na Městečku 51, 664 71 Veverská Bítýška</v>
      </c>
      <c r="C3" s="82"/>
      <c r="D3" s="79"/>
    </row>
    <row r="4" spans="1:4" s="80" customFormat="1" ht="12.75" x14ac:dyDescent="0.2">
      <c r="A4" s="72" t="s">
        <v>63</v>
      </c>
      <c r="B4" s="74" t="str">
        <f>'Krycí list'!E9</f>
        <v>OCENĚNÝ SOUPIS PRACÍ A DODÁVEK A SLUŽEB</v>
      </c>
      <c r="C4" s="82"/>
      <c r="D4" s="79"/>
    </row>
    <row r="5" spans="1:4" s="80" customFormat="1" ht="12.75" x14ac:dyDescent="0.2">
      <c r="A5" s="73" t="s">
        <v>64</v>
      </c>
      <c r="B5" s="74" t="str">
        <f>'Krycí list'!P5</f>
        <v xml:space="preserve"> </v>
      </c>
      <c r="C5" s="82"/>
      <c r="D5" s="79"/>
    </row>
    <row r="6" spans="1:4" s="80" customFormat="1" ht="6" customHeight="1" x14ac:dyDescent="0.2">
      <c r="A6" s="73"/>
      <c r="B6" s="74"/>
      <c r="C6" s="82"/>
      <c r="D6" s="79"/>
    </row>
    <row r="7" spans="1:4" s="80" customFormat="1" ht="12.75" x14ac:dyDescent="0.2">
      <c r="A7" s="83" t="s">
        <v>65</v>
      </c>
      <c r="B7" s="74" t="str">
        <f>'Krycí list'!E26</f>
        <v>Základní škola, Veverská Bítýška, okres Brno - venkov, p.o. náměstí Na Městečku 51, 664 71 Veverská Bítýška</v>
      </c>
      <c r="C7" s="82"/>
      <c r="D7" s="79"/>
    </row>
    <row r="8" spans="1:4" s="80" customFormat="1" ht="12.75" x14ac:dyDescent="0.2">
      <c r="A8" s="83" t="s">
        <v>66</v>
      </c>
      <c r="B8" s="74" t="str">
        <f>'Krycí list'!E28</f>
        <v xml:space="preserve"> </v>
      </c>
      <c r="C8" s="82"/>
      <c r="D8" s="79"/>
    </row>
    <row r="9" spans="1:4" s="80" customFormat="1" ht="12.75" x14ac:dyDescent="0.2">
      <c r="A9" s="83" t="s">
        <v>67</v>
      </c>
      <c r="B9" s="75">
        <f>'Krycí list'!O31</f>
        <v>0</v>
      </c>
      <c r="C9" s="82"/>
      <c r="D9" s="79"/>
    </row>
    <row r="10" spans="1:4" s="80" customFormat="1" ht="6.75" customHeight="1" x14ac:dyDescent="0.2">
      <c r="A10" s="78"/>
      <c r="B10" s="78"/>
      <c r="C10" s="78"/>
      <c r="D10" s="79"/>
    </row>
    <row r="11" spans="1:4" s="80" customFormat="1" ht="12.75" x14ac:dyDescent="0.2">
      <c r="A11" s="76" t="s">
        <v>68</v>
      </c>
      <c r="B11" s="69" t="s">
        <v>69</v>
      </c>
      <c r="C11" s="84" t="s">
        <v>70</v>
      </c>
      <c r="D11" s="79"/>
    </row>
    <row r="12" spans="1:4" s="80" customFormat="1" ht="12.75" x14ac:dyDescent="0.2">
      <c r="A12" s="77">
        <v>1</v>
      </c>
      <c r="B12" s="70">
        <v>2</v>
      </c>
      <c r="C12" s="85">
        <v>3</v>
      </c>
      <c r="D12" s="79"/>
    </row>
    <row r="13" spans="1:4" s="80" customFormat="1" ht="4.5" customHeight="1" x14ac:dyDescent="0.2">
      <c r="A13" s="86"/>
      <c r="B13" s="87"/>
      <c r="C13" s="87"/>
      <c r="D13" s="79"/>
    </row>
    <row r="14" spans="1:4" x14ac:dyDescent="0.2">
      <c r="A14" s="160" t="str">
        <f>AVT!D14</f>
        <v>AVT</v>
      </c>
      <c r="B14" s="161" t="str">
        <f>AVT!E14</f>
        <v>Koncové prvky</v>
      </c>
      <c r="C14" s="162">
        <f>AVT!I14</f>
        <v>0</v>
      </c>
    </row>
    <row r="15" spans="1:4" x14ac:dyDescent="0.2">
      <c r="A15" s="163"/>
      <c r="B15" s="164" t="str">
        <f>AVT!E15</f>
        <v>Interaktivní zobrazovač</v>
      </c>
      <c r="C15" s="165">
        <f>AVT!I15</f>
        <v>0</v>
      </c>
    </row>
    <row r="16" spans="1:4" x14ac:dyDescent="0.2">
      <c r="A16" s="163"/>
      <c r="B16" s="164" t="str">
        <f>AVT!E25</f>
        <v>IT vybavení</v>
      </c>
      <c r="C16" s="165">
        <f>AVT!I25</f>
        <v>0</v>
      </c>
    </row>
    <row r="17" spans="1:3" x14ac:dyDescent="0.2">
      <c r="A17" s="163"/>
      <c r="B17" s="164" t="str">
        <f>AVT!E49</f>
        <v>Rozvaděč</v>
      </c>
      <c r="C17" s="165">
        <f>AVT!I49</f>
        <v>0</v>
      </c>
    </row>
    <row r="18" spans="1:3" x14ac:dyDescent="0.2">
      <c r="A18" s="166"/>
      <c r="B18" s="167" t="s">
        <v>106</v>
      </c>
      <c r="C18" s="168">
        <f>C14</f>
        <v>0</v>
      </c>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0B99-950E-4C02-B5E1-6AB73520FF20}">
  <sheetPr>
    <pageSetUpPr fitToPage="1"/>
  </sheetPr>
  <dimension ref="A1:K54"/>
  <sheetViews>
    <sheetView showGridLines="0" tabSelected="1" topLeftCell="B31" zoomScaleNormal="100" workbookViewId="0">
      <selection activeCell="J41" sqref="J41"/>
    </sheetView>
  </sheetViews>
  <sheetFormatPr defaultColWidth="9.140625" defaultRowHeight="12.75" x14ac:dyDescent="0.2"/>
  <cols>
    <col min="1" max="1" width="5.5703125" style="180" customWidth="1"/>
    <col min="2" max="2" width="4.42578125" style="183" customWidth="1"/>
    <col min="3" max="3" width="6" style="183" customWidth="1"/>
    <col min="4" max="4" width="12.7109375" style="193" customWidth="1"/>
    <col min="5" max="5" width="94.28515625" style="159" customWidth="1"/>
    <col min="6" max="6" width="7.7109375" style="183" customWidth="1"/>
    <col min="7" max="7" width="9.85546875" style="180" customWidth="1"/>
    <col min="8" max="8" width="13.140625" style="180" customWidth="1"/>
    <col min="9" max="9" width="15.5703125" style="180" customWidth="1"/>
    <col min="10" max="10" width="11" style="180" customWidth="1"/>
    <col min="11" max="11" width="11.140625" style="80" customWidth="1"/>
    <col min="12" max="16384" width="9.140625" style="80"/>
  </cols>
  <sheetData>
    <row r="1" spans="1:11" s="171" customFormat="1" ht="18" x14ac:dyDescent="0.2">
      <c r="A1" s="198" t="s">
        <v>110</v>
      </c>
      <c r="B1" s="199"/>
      <c r="C1" s="199"/>
      <c r="D1" s="186"/>
      <c r="E1" s="186"/>
      <c r="F1" s="199"/>
      <c r="G1" s="199"/>
      <c r="H1" s="199"/>
      <c r="I1" s="199"/>
    </row>
    <row r="2" spans="1:11" s="171" customFormat="1" x14ac:dyDescent="0.2">
      <c r="A2" s="200" t="s">
        <v>61</v>
      </c>
      <c r="B2" s="199"/>
      <c r="C2" s="134" t="str">
        <f>'Krycí list'!E5</f>
        <v>Jazykoá učebna</v>
      </c>
      <c r="D2" s="187"/>
      <c r="E2" s="187"/>
      <c r="F2" s="199"/>
      <c r="G2" s="199"/>
      <c r="H2" s="199"/>
      <c r="I2" s="199"/>
    </row>
    <row r="3" spans="1:11" s="171" customFormat="1" x14ac:dyDescent="0.2">
      <c r="A3" s="200" t="s">
        <v>62</v>
      </c>
      <c r="B3" s="199"/>
      <c r="C3" s="217" t="str">
        <f>'Krycí list'!E7</f>
        <v>Základní škola, Veverská Bítýška, okres Brno - venkov, p.o. náměstí Na Městečku 51, 664 71 Veverská Bítýška</v>
      </c>
      <c r="D3" s="218"/>
      <c r="E3" s="218"/>
      <c r="F3" s="199"/>
      <c r="G3" s="199"/>
      <c r="H3" s="199"/>
      <c r="I3" s="134"/>
    </row>
    <row r="4" spans="1:11" s="171" customFormat="1" x14ac:dyDescent="0.2">
      <c r="A4" s="200" t="s">
        <v>63</v>
      </c>
      <c r="B4" s="199"/>
      <c r="C4" s="134" t="str">
        <f>'Krycí list'!E9</f>
        <v>OCENĚNÝ SOUPIS PRACÍ A DODÁVEK A SLUŽEB</v>
      </c>
      <c r="D4" s="187"/>
      <c r="E4" s="187"/>
      <c r="F4" s="199"/>
      <c r="G4" s="199"/>
      <c r="H4" s="199"/>
      <c r="I4" s="134"/>
    </row>
    <row r="5" spans="1:11" s="171" customFormat="1" x14ac:dyDescent="0.2">
      <c r="A5" s="199" t="s">
        <v>71</v>
      </c>
      <c r="B5" s="199"/>
      <c r="C5" s="134" t="str">
        <f>'Krycí list'!P5</f>
        <v xml:space="preserve"> </v>
      </c>
      <c r="D5" s="187"/>
      <c r="E5" s="187"/>
      <c r="F5" s="199"/>
      <c r="G5" s="199"/>
      <c r="H5" s="199"/>
      <c r="I5" s="134"/>
    </row>
    <row r="6" spans="1:11" s="171" customFormat="1" x14ac:dyDescent="0.2">
      <c r="A6" s="199"/>
      <c r="B6" s="199"/>
      <c r="C6" s="134"/>
      <c r="D6" s="187"/>
      <c r="E6" s="187"/>
      <c r="F6" s="199"/>
      <c r="G6" s="199"/>
      <c r="H6" s="199"/>
      <c r="I6" s="134"/>
    </row>
    <row r="7" spans="1:11" s="171" customFormat="1" x14ac:dyDescent="0.2">
      <c r="A7" s="199" t="s">
        <v>65</v>
      </c>
      <c r="B7" s="199"/>
      <c r="C7" s="217" t="str">
        <f>'Krycí list'!E26</f>
        <v>Základní škola, Veverská Bítýška, okres Brno - venkov, p.o. náměstí Na Městečku 51, 664 71 Veverská Bítýška</v>
      </c>
      <c r="D7" s="218"/>
      <c r="E7" s="218"/>
      <c r="F7" s="199"/>
      <c r="G7" s="199"/>
      <c r="H7" s="199"/>
      <c r="I7" s="134"/>
    </row>
    <row r="8" spans="1:11" s="171" customFormat="1" x14ac:dyDescent="0.2">
      <c r="A8" s="199" t="s">
        <v>66</v>
      </c>
      <c r="B8" s="199"/>
      <c r="C8" s="217" t="str">
        <f>'Krycí list'!E28</f>
        <v xml:space="preserve"> </v>
      </c>
      <c r="D8" s="218"/>
      <c r="E8" s="187"/>
      <c r="F8" s="199"/>
      <c r="G8" s="199"/>
      <c r="H8" s="199"/>
      <c r="I8" s="134"/>
    </row>
    <row r="9" spans="1:11" s="171" customFormat="1" x14ac:dyDescent="0.2">
      <c r="A9" s="199" t="s">
        <v>67</v>
      </c>
      <c r="B9" s="199"/>
      <c r="C9" s="219">
        <f>'Krycí list'!O31</f>
        <v>0</v>
      </c>
      <c r="D9" s="218"/>
      <c r="E9" s="187"/>
      <c r="F9" s="199"/>
      <c r="G9" s="199"/>
      <c r="H9" s="199"/>
      <c r="I9" s="134"/>
    </row>
    <row r="10" spans="1:11" s="171" customFormat="1" x14ac:dyDescent="0.2">
      <c r="A10" s="199"/>
      <c r="B10" s="199"/>
      <c r="C10" s="199"/>
      <c r="D10" s="186"/>
      <c r="E10" s="186"/>
      <c r="F10" s="199"/>
      <c r="G10" s="199"/>
      <c r="H10" s="199"/>
      <c r="I10" s="199"/>
    </row>
    <row r="11" spans="1:11" s="197" customFormat="1" ht="50.25" customHeight="1" x14ac:dyDescent="0.2">
      <c r="A11" s="177" t="s">
        <v>72</v>
      </c>
      <c r="B11" s="135" t="s">
        <v>73</v>
      </c>
      <c r="C11" s="135" t="s">
        <v>74</v>
      </c>
      <c r="D11" s="135" t="s">
        <v>105</v>
      </c>
      <c r="E11" s="135" t="s">
        <v>102</v>
      </c>
      <c r="F11" s="135" t="s">
        <v>75</v>
      </c>
      <c r="G11" s="135" t="s">
        <v>76</v>
      </c>
      <c r="H11" s="135" t="s">
        <v>103</v>
      </c>
      <c r="I11" s="135" t="s">
        <v>104</v>
      </c>
      <c r="J11" s="220" t="s">
        <v>169</v>
      </c>
      <c r="K11" s="221" t="s">
        <v>170</v>
      </c>
    </row>
    <row r="12" spans="1:11" s="183" customFormat="1" x14ac:dyDescent="0.2">
      <c r="A12" s="178">
        <v>1</v>
      </c>
      <c r="B12" s="148">
        <v>2</v>
      </c>
      <c r="C12" s="148">
        <v>3</v>
      </c>
      <c r="D12" s="136">
        <v>4</v>
      </c>
      <c r="E12" s="136">
        <v>5</v>
      </c>
      <c r="F12" s="148">
        <v>6</v>
      </c>
      <c r="G12" s="148">
        <v>7</v>
      </c>
      <c r="H12" s="148">
        <v>8</v>
      </c>
      <c r="I12" s="148">
        <v>9</v>
      </c>
      <c r="J12" s="222">
        <v>12</v>
      </c>
      <c r="K12" s="223">
        <v>13</v>
      </c>
    </row>
    <row r="13" spans="1:11" x14ac:dyDescent="0.2">
      <c r="A13" s="179"/>
      <c r="B13" s="181"/>
      <c r="C13" s="181"/>
      <c r="D13" s="188"/>
      <c r="E13" s="154"/>
      <c r="F13" s="181"/>
      <c r="G13" s="179"/>
      <c r="H13" s="179"/>
      <c r="I13" s="179"/>
    </row>
    <row r="14" spans="1:11" s="137" customFormat="1" x14ac:dyDescent="0.2">
      <c r="A14" s="174"/>
      <c r="B14" s="144"/>
      <c r="C14" s="184"/>
      <c r="D14" s="189" t="s">
        <v>95</v>
      </c>
      <c r="E14" s="155" t="s">
        <v>155</v>
      </c>
      <c r="F14" s="184"/>
      <c r="G14" s="172"/>
      <c r="H14" s="172"/>
      <c r="I14" s="145">
        <f>SUBTOTAL(9,I15:I53)</f>
        <v>0</v>
      </c>
      <c r="J14" s="172"/>
    </row>
    <row r="15" spans="1:11" s="133" customFormat="1" x14ac:dyDescent="0.2">
      <c r="A15" s="143"/>
      <c r="B15" s="138"/>
      <c r="C15" s="176"/>
      <c r="D15" s="190"/>
      <c r="E15" s="153" t="s">
        <v>156</v>
      </c>
      <c r="F15" s="176"/>
      <c r="G15" s="173"/>
      <c r="H15" s="173"/>
      <c r="I15" s="139">
        <f>SUBTOTAL(9,I16:I24)</f>
        <v>0</v>
      </c>
      <c r="J15" s="196"/>
    </row>
    <row r="16" spans="1:11" s="133" customFormat="1" ht="63.75" x14ac:dyDescent="0.2">
      <c r="A16" s="143">
        <v>1</v>
      </c>
      <c r="B16" s="140"/>
      <c r="C16" s="140" t="s">
        <v>109</v>
      </c>
      <c r="D16" s="191" t="s">
        <v>133</v>
      </c>
      <c r="E16" s="157" t="s">
        <v>160</v>
      </c>
      <c r="F16" s="140" t="s">
        <v>77</v>
      </c>
      <c r="G16" s="141">
        <v>1</v>
      </c>
      <c r="H16" s="142"/>
      <c r="I16" s="142">
        <f t="shared" ref="I16:I24" si="0">ROUND(G16*H16,2)</f>
        <v>0</v>
      </c>
      <c r="J16" s="224"/>
    </row>
    <row r="17" spans="1:10" s="133" customFormat="1" ht="89.25" x14ac:dyDescent="0.2">
      <c r="A17" s="143">
        <v>2</v>
      </c>
      <c r="B17" s="140"/>
      <c r="C17" s="140" t="s">
        <v>109</v>
      </c>
      <c r="D17" s="191" t="s">
        <v>134</v>
      </c>
      <c r="E17" s="156" t="s">
        <v>141</v>
      </c>
      <c r="F17" s="140" t="s">
        <v>77</v>
      </c>
      <c r="G17" s="141">
        <f>G16</f>
        <v>1</v>
      </c>
      <c r="H17" s="142"/>
      <c r="I17" s="142">
        <f t="shared" si="0"/>
        <v>0</v>
      </c>
      <c r="J17" s="196"/>
    </row>
    <row r="18" spans="1:10" s="133" customFormat="1" ht="51" x14ac:dyDescent="0.2">
      <c r="A18" s="143">
        <v>3</v>
      </c>
      <c r="B18" s="140"/>
      <c r="C18" s="185" t="s">
        <v>109</v>
      </c>
      <c r="D18" s="150" t="s">
        <v>111</v>
      </c>
      <c r="E18" s="156" t="s">
        <v>161</v>
      </c>
      <c r="F18" s="140" t="s">
        <v>77</v>
      </c>
      <c r="G18" s="141">
        <v>1</v>
      </c>
      <c r="H18" s="142"/>
      <c r="I18" s="142">
        <f t="shared" si="0"/>
        <v>0</v>
      </c>
      <c r="J18" s="196"/>
    </row>
    <row r="19" spans="1:10" s="133" customFormat="1" ht="25.5" x14ac:dyDescent="0.2">
      <c r="A19" s="143">
        <v>4</v>
      </c>
      <c r="B19" s="140"/>
      <c r="C19" s="185" t="s">
        <v>109</v>
      </c>
      <c r="D19" s="150" t="s">
        <v>119</v>
      </c>
      <c r="E19" s="156" t="s">
        <v>142</v>
      </c>
      <c r="F19" s="140" t="s">
        <v>77</v>
      </c>
      <c r="G19" s="141">
        <v>1</v>
      </c>
      <c r="H19" s="142"/>
      <c r="I19" s="142">
        <f t="shared" si="0"/>
        <v>0</v>
      </c>
      <c r="J19" s="196"/>
    </row>
    <row r="20" spans="1:10" s="133" customFormat="1" ht="38.25" x14ac:dyDescent="0.2">
      <c r="A20" s="143">
        <v>5</v>
      </c>
      <c r="B20" s="140"/>
      <c r="C20" s="185" t="s">
        <v>109</v>
      </c>
      <c r="D20" s="150" t="s">
        <v>145</v>
      </c>
      <c r="E20" s="156" t="s">
        <v>143</v>
      </c>
      <c r="F20" s="140" t="s">
        <v>77</v>
      </c>
      <c r="G20" s="141">
        <v>1</v>
      </c>
      <c r="H20" s="142"/>
      <c r="I20" s="142">
        <f t="shared" si="0"/>
        <v>0</v>
      </c>
      <c r="J20" s="196"/>
    </row>
    <row r="21" spans="1:10" s="133" customFormat="1" ht="25.5" x14ac:dyDescent="0.2">
      <c r="A21" s="143">
        <v>6</v>
      </c>
      <c r="B21" s="140"/>
      <c r="C21" s="185" t="s">
        <v>109</v>
      </c>
      <c r="D21" s="150" t="s">
        <v>119</v>
      </c>
      <c r="E21" s="156" t="s">
        <v>144</v>
      </c>
      <c r="F21" s="140" t="s">
        <v>77</v>
      </c>
      <c r="G21" s="141">
        <v>1</v>
      </c>
      <c r="H21" s="142"/>
      <c r="I21" s="142">
        <f t="shared" si="0"/>
        <v>0</v>
      </c>
      <c r="J21" s="196"/>
    </row>
    <row r="22" spans="1:10" s="133" customFormat="1" ht="25.5" x14ac:dyDescent="0.2">
      <c r="A22" s="143">
        <v>7</v>
      </c>
      <c r="B22" s="140"/>
      <c r="C22" s="140" t="s">
        <v>109</v>
      </c>
      <c r="D22" s="169" t="s">
        <v>116</v>
      </c>
      <c r="E22" s="156" t="s">
        <v>125</v>
      </c>
      <c r="F22" s="140" t="s">
        <v>77</v>
      </c>
      <c r="G22" s="149">
        <v>1</v>
      </c>
      <c r="H22" s="142"/>
      <c r="I22" s="142">
        <f t="shared" si="0"/>
        <v>0</v>
      </c>
      <c r="J22" s="196"/>
    </row>
    <row r="23" spans="1:10" s="133" customFormat="1" ht="63.75" x14ac:dyDescent="0.2">
      <c r="A23" s="143">
        <v>8</v>
      </c>
      <c r="B23" s="140"/>
      <c r="C23" s="140" t="s">
        <v>109</v>
      </c>
      <c r="D23" s="191" t="s">
        <v>120</v>
      </c>
      <c r="E23" s="157" t="s">
        <v>162</v>
      </c>
      <c r="F23" s="140" t="s">
        <v>77</v>
      </c>
      <c r="G23" s="141">
        <v>1</v>
      </c>
      <c r="H23" s="142"/>
      <c r="I23" s="142">
        <f t="shared" si="0"/>
        <v>0</v>
      </c>
      <c r="J23" s="224"/>
    </row>
    <row r="24" spans="1:10" s="133" customFormat="1" ht="51" x14ac:dyDescent="0.2">
      <c r="A24" s="143">
        <v>9</v>
      </c>
      <c r="B24" s="140"/>
      <c r="C24" s="140" t="s">
        <v>109</v>
      </c>
      <c r="D24" s="191" t="s">
        <v>81</v>
      </c>
      <c r="E24" s="156" t="s">
        <v>135</v>
      </c>
      <c r="F24" s="140" t="s">
        <v>77</v>
      </c>
      <c r="G24" s="141">
        <v>1</v>
      </c>
      <c r="H24" s="142"/>
      <c r="I24" s="142">
        <f t="shared" si="0"/>
        <v>0</v>
      </c>
      <c r="J24" s="224"/>
    </row>
    <row r="25" spans="1:10" s="133" customFormat="1" x14ac:dyDescent="0.2">
      <c r="A25" s="143"/>
      <c r="B25" s="140"/>
      <c r="C25" s="138"/>
      <c r="D25" s="170"/>
      <c r="E25" s="153" t="s">
        <v>157</v>
      </c>
      <c r="F25" s="194"/>
      <c r="G25" s="173"/>
      <c r="H25" s="173"/>
      <c r="I25" s="139">
        <f>SUBTOTAL(9,I26:I48)</f>
        <v>0</v>
      </c>
      <c r="J25" s="196"/>
    </row>
    <row r="26" spans="1:10" s="133" customFormat="1" ht="89.25" x14ac:dyDescent="0.2">
      <c r="A26" s="143">
        <v>10</v>
      </c>
      <c r="B26" s="140"/>
      <c r="C26" s="140" t="s">
        <v>109</v>
      </c>
      <c r="D26" s="191" t="s">
        <v>121</v>
      </c>
      <c r="E26" s="156" t="s">
        <v>140</v>
      </c>
      <c r="F26" s="140" t="s">
        <v>77</v>
      </c>
      <c r="G26" s="141">
        <v>24</v>
      </c>
      <c r="H26" s="142"/>
      <c r="I26" s="146">
        <f t="shared" ref="I26:I28" si="1">ROUND(G26*H26,2)</f>
        <v>0</v>
      </c>
      <c r="J26" s="224"/>
    </row>
    <row r="27" spans="1:10" s="133" customFormat="1" ht="114.75" x14ac:dyDescent="0.2">
      <c r="A27" s="143">
        <v>11</v>
      </c>
      <c r="B27" s="140"/>
      <c r="C27" s="140" t="s">
        <v>109</v>
      </c>
      <c r="D27" s="191" t="s">
        <v>82</v>
      </c>
      <c r="E27" s="156" t="s">
        <v>139</v>
      </c>
      <c r="F27" s="140" t="s">
        <v>77</v>
      </c>
      <c r="G27" s="141">
        <f>G26</f>
        <v>24</v>
      </c>
      <c r="H27" s="142"/>
      <c r="I27" s="146">
        <f t="shared" si="1"/>
        <v>0</v>
      </c>
      <c r="J27" s="196"/>
    </row>
    <row r="28" spans="1:10" s="133" customFormat="1" ht="38.25" x14ac:dyDescent="0.2">
      <c r="A28" s="143">
        <v>12</v>
      </c>
      <c r="B28" s="140"/>
      <c r="C28" s="140" t="s">
        <v>109</v>
      </c>
      <c r="D28" s="191" t="s">
        <v>83</v>
      </c>
      <c r="E28" s="156" t="s">
        <v>138</v>
      </c>
      <c r="F28" s="140" t="s">
        <v>77</v>
      </c>
      <c r="G28" s="141">
        <v>4</v>
      </c>
      <c r="H28" s="142"/>
      <c r="I28" s="146">
        <f t="shared" si="1"/>
        <v>0</v>
      </c>
      <c r="J28" s="196"/>
    </row>
    <row r="29" spans="1:10" s="133" customFormat="1" ht="37.5" customHeight="1" x14ac:dyDescent="0.2">
      <c r="A29" s="143">
        <v>13</v>
      </c>
      <c r="B29" s="140"/>
      <c r="C29" s="140" t="s">
        <v>109</v>
      </c>
      <c r="D29" s="191" t="s">
        <v>84</v>
      </c>
      <c r="E29" s="157" t="s">
        <v>163</v>
      </c>
      <c r="F29" s="140" t="s">
        <v>77</v>
      </c>
      <c r="G29" s="149">
        <f>CEILING(G26/31,1)</f>
        <v>1</v>
      </c>
      <c r="H29" s="142"/>
      <c r="I29" s="142">
        <f t="shared" ref="I29:I31" si="2">ROUND(G29*H29,2)</f>
        <v>0</v>
      </c>
      <c r="J29" s="224"/>
    </row>
    <row r="30" spans="1:10" s="133" customFormat="1" ht="76.5" x14ac:dyDescent="0.2">
      <c r="A30" s="143">
        <v>14</v>
      </c>
      <c r="B30" s="140"/>
      <c r="C30" s="140" t="s">
        <v>109</v>
      </c>
      <c r="D30" s="191" t="s">
        <v>85</v>
      </c>
      <c r="E30" s="157" t="s">
        <v>112</v>
      </c>
      <c r="F30" s="140" t="s">
        <v>77</v>
      </c>
      <c r="G30" s="141">
        <v>1</v>
      </c>
      <c r="H30" s="142"/>
      <c r="I30" s="146">
        <f t="shared" si="2"/>
        <v>0</v>
      </c>
      <c r="J30" s="224"/>
    </row>
    <row r="31" spans="1:10" s="133" customFormat="1" ht="76.5" x14ac:dyDescent="0.2">
      <c r="A31" s="143">
        <v>15</v>
      </c>
      <c r="B31" s="140"/>
      <c r="C31" s="140" t="s">
        <v>109</v>
      </c>
      <c r="D31" s="191" t="s">
        <v>86</v>
      </c>
      <c r="E31" s="156" t="s">
        <v>113</v>
      </c>
      <c r="F31" s="140" t="s">
        <v>77</v>
      </c>
      <c r="G31" s="141">
        <f>G26</f>
        <v>24</v>
      </c>
      <c r="H31" s="142"/>
      <c r="I31" s="146">
        <f t="shared" si="2"/>
        <v>0</v>
      </c>
      <c r="J31" s="224"/>
    </row>
    <row r="32" spans="1:10" s="133" customFormat="1" ht="76.5" x14ac:dyDescent="0.2">
      <c r="A32" s="143">
        <v>16</v>
      </c>
      <c r="B32" s="140"/>
      <c r="C32" s="140" t="s">
        <v>109</v>
      </c>
      <c r="D32" s="191" t="s">
        <v>87</v>
      </c>
      <c r="E32" s="157" t="s">
        <v>114</v>
      </c>
      <c r="F32" s="140" t="s">
        <v>77</v>
      </c>
      <c r="G32" s="141">
        <f>G26+1</f>
        <v>25</v>
      </c>
      <c r="H32" s="142"/>
      <c r="I32" s="146">
        <f t="shared" ref="I32:I48" si="3">ROUND(G32*H32,2)</f>
        <v>0</v>
      </c>
      <c r="J32" s="196"/>
    </row>
    <row r="33" spans="1:11" s="133" customFormat="1" ht="63.75" x14ac:dyDescent="0.2">
      <c r="A33" s="143">
        <v>17</v>
      </c>
      <c r="B33" s="140"/>
      <c r="C33" s="202" t="s">
        <v>109</v>
      </c>
      <c r="D33" s="203" t="s">
        <v>128</v>
      </c>
      <c r="E33" s="157" t="s">
        <v>164</v>
      </c>
      <c r="F33" s="202" t="s">
        <v>77</v>
      </c>
      <c r="G33" s="149">
        <f>G32*2</f>
        <v>50</v>
      </c>
      <c r="H33" s="142"/>
      <c r="I33" s="142">
        <f t="shared" si="3"/>
        <v>0</v>
      </c>
      <c r="J33" s="196"/>
    </row>
    <row r="34" spans="1:11" s="133" customFormat="1" ht="102" x14ac:dyDescent="0.2">
      <c r="A34" s="143">
        <v>18</v>
      </c>
      <c r="B34" s="140"/>
      <c r="C34" s="140" t="s">
        <v>109</v>
      </c>
      <c r="D34" s="191" t="s">
        <v>88</v>
      </c>
      <c r="E34" s="156" t="s">
        <v>165</v>
      </c>
      <c r="F34" s="140" t="s">
        <v>77</v>
      </c>
      <c r="G34" s="141">
        <v>1</v>
      </c>
      <c r="H34" s="142"/>
      <c r="I34" s="146">
        <f t="shared" si="3"/>
        <v>0</v>
      </c>
      <c r="J34" s="224"/>
      <c r="K34" s="225"/>
    </row>
    <row r="35" spans="1:11" s="133" customFormat="1" ht="38.25" x14ac:dyDescent="0.2">
      <c r="A35" s="143">
        <v>19</v>
      </c>
      <c r="B35" s="140"/>
      <c r="C35" s="140" t="s">
        <v>109</v>
      </c>
      <c r="D35" s="150" t="s">
        <v>107</v>
      </c>
      <c r="E35" s="157" t="s">
        <v>166</v>
      </c>
      <c r="F35" s="140" t="s">
        <v>77</v>
      </c>
      <c r="G35" s="141">
        <f>G34+G40</f>
        <v>25</v>
      </c>
      <c r="H35" s="142"/>
      <c r="I35" s="146">
        <f t="shared" si="3"/>
        <v>0</v>
      </c>
      <c r="J35" s="196"/>
    </row>
    <row r="36" spans="1:11" s="133" customFormat="1" ht="63.75" x14ac:dyDescent="0.2">
      <c r="A36" s="143">
        <v>20</v>
      </c>
      <c r="B36" s="140"/>
      <c r="C36" s="140" t="s">
        <v>109</v>
      </c>
      <c r="D36" s="191" t="s">
        <v>89</v>
      </c>
      <c r="E36" s="156" t="s">
        <v>136</v>
      </c>
      <c r="F36" s="140" t="s">
        <v>77</v>
      </c>
      <c r="G36" s="141">
        <v>2</v>
      </c>
      <c r="H36" s="142"/>
      <c r="I36" s="146">
        <f t="shared" si="3"/>
        <v>0</v>
      </c>
      <c r="J36" s="224"/>
    </row>
    <row r="37" spans="1:11" s="133" customFormat="1" ht="25.5" x14ac:dyDescent="0.2">
      <c r="A37" s="143">
        <v>21</v>
      </c>
      <c r="B37" s="140"/>
      <c r="C37" s="140" t="s">
        <v>109</v>
      </c>
      <c r="D37" s="169" t="s">
        <v>117</v>
      </c>
      <c r="E37" s="157" t="s">
        <v>126</v>
      </c>
      <c r="F37" s="140" t="s">
        <v>77</v>
      </c>
      <c r="G37" s="141">
        <v>1</v>
      </c>
      <c r="H37" s="142"/>
      <c r="I37" s="146">
        <f t="shared" si="3"/>
        <v>0</v>
      </c>
      <c r="J37" s="196"/>
    </row>
    <row r="38" spans="1:11" s="133" customFormat="1" ht="25.5" x14ac:dyDescent="0.2">
      <c r="A38" s="143">
        <v>22</v>
      </c>
      <c r="B38" s="140"/>
      <c r="C38" s="140" t="s">
        <v>109</v>
      </c>
      <c r="D38" s="169" t="s">
        <v>118</v>
      </c>
      <c r="E38" s="156" t="s">
        <v>127</v>
      </c>
      <c r="F38" s="140" t="s">
        <v>77</v>
      </c>
      <c r="G38" s="141">
        <v>1</v>
      </c>
      <c r="H38" s="142"/>
      <c r="I38" s="146">
        <f t="shared" si="3"/>
        <v>0</v>
      </c>
      <c r="J38" s="196"/>
    </row>
    <row r="39" spans="1:11" s="133" customFormat="1" ht="25.5" x14ac:dyDescent="0.2">
      <c r="A39" s="143">
        <v>23</v>
      </c>
      <c r="B39" s="140"/>
      <c r="C39" s="140" t="s">
        <v>109</v>
      </c>
      <c r="D39" s="169" t="s">
        <v>119</v>
      </c>
      <c r="E39" s="156" t="s">
        <v>152</v>
      </c>
      <c r="F39" s="140" t="s">
        <v>77</v>
      </c>
      <c r="G39" s="141">
        <v>1</v>
      </c>
      <c r="H39" s="142"/>
      <c r="I39" s="146">
        <f t="shared" si="3"/>
        <v>0</v>
      </c>
      <c r="J39" s="196"/>
    </row>
    <row r="40" spans="1:11" s="133" customFormat="1" ht="102" x14ac:dyDescent="0.2">
      <c r="A40" s="143">
        <v>24</v>
      </c>
      <c r="B40" s="140"/>
      <c r="C40" s="140" t="s">
        <v>109</v>
      </c>
      <c r="D40" s="191" t="s">
        <v>90</v>
      </c>
      <c r="E40" s="156" t="s">
        <v>167</v>
      </c>
      <c r="F40" s="140" t="s">
        <v>77</v>
      </c>
      <c r="G40" s="141">
        <f>G26</f>
        <v>24</v>
      </c>
      <c r="H40" s="142"/>
      <c r="I40" s="142">
        <f t="shared" si="3"/>
        <v>0</v>
      </c>
      <c r="J40" s="224"/>
      <c r="K40" s="225"/>
    </row>
    <row r="41" spans="1:11" s="133" customFormat="1" ht="63.75" x14ac:dyDescent="0.2">
      <c r="A41" s="143">
        <v>25</v>
      </c>
      <c r="B41" s="140"/>
      <c r="C41" s="140" t="s">
        <v>109</v>
      </c>
      <c r="D41" s="191" t="s">
        <v>89</v>
      </c>
      <c r="E41" s="156" t="s">
        <v>136</v>
      </c>
      <c r="F41" s="140" t="s">
        <v>77</v>
      </c>
      <c r="G41" s="141">
        <f>G40</f>
        <v>24</v>
      </c>
      <c r="H41" s="142"/>
      <c r="I41" s="146">
        <f t="shared" si="3"/>
        <v>0</v>
      </c>
      <c r="J41" s="224"/>
    </row>
    <row r="42" spans="1:11" s="133" customFormat="1" ht="25.5" x14ac:dyDescent="0.2">
      <c r="A42" s="143">
        <v>26</v>
      </c>
      <c r="B42" s="140"/>
      <c r="C42" s="140" t="s">
        <v>109</v>
      </c>
      <c r="D42" s="169" t="s">
        <v>117</v>
      </c>
      <c r="E42" s="157" t="s">
        <v>124</v>
      </c>
      <c r="F42" s="140" t="s">
        <v>77</v>
      </c>
      <c r="G42" s="141">
        <f>G40</f>
        <v>24</v>
      </c>
      <c r="H42" s="142"/>
      <c r="I42" s="146">
        <f t="shared" si="3"/>
        <v>0</v>
      </c>
      <c r="J42" s="196"/>
    </row>
    <row r="43" spans="1:11" s="133" customFormat="1" ht="25.5" x14ac:dyDescent="0.2">
      <c r="A43" s="143">
        <v>27</v>
      </c>
      <c r="B43" s="140"/>
      <c r="C43" s="140" t="s">
        <v>109</v>
      </c>
      <c r="D43" s="191" t="s">
        <v>108</v>
      </c>
      <c r="E43" s="156" t="s">
        <v>123</v>
      </c>
      <c r="F43" s="140" t="s">
        <v>77</v>
      </c>
      <c r="G43" s="141">
        <v>1</v>
      </c>
      <c r="H43" s="142"/>
      <c r="I43" s="146">
        <f t="shared" si="3"/>
        <v>0</v>
      </c>
      <c r="J43" s="196"/>
    </row>
    <row r="44" spans="1:11" s="133" customFormat="1" ht="63.75" x14ac:dyDescent="0.2">
      <c r="A44" s="143">
        <v>28</v>
      </c>
      <c r="B44" s="140"/>
      <c r="C44" s="140" t="s">
        <v>109</v>
      </c>
      <c r="D44" s="191" t="s">
        <v>92</v>
      </c>
      <c r="E44" s="156" t="s">
        <v>122</v>
      </c>
      <c r="F44" s="140" t="s">
        <v>77</v>
      </c>
      <c r="G44" s="141">
        <v>1</v>
      </c>
      <c r="H44" s="142"/>
      <c r="I44" s="146">
        <f t="shared" si="3"/>
        <v>0</v>
      </c>
      <c r="J44" s="196"/>
    </row>
    <row r="45" spans="1:11" s="133" customFormat="1" ht="39" customHeight="1" x14ac:dyDescent="0.2">
      <c r="A45" s="143">
        <v>29</v>
      </c>
      <c r="B45" s="140"/>
      <c r="C45" s="140" t="s">
        <v>109</v>
      </c>
      <c r="D45" s="191" t="s">
        <v>93</v>
      </c>
      <c r="E45" s="156" t="s">
        <v>132</v>
      </c>
      <c r="F45" s="140" t="s">
        <v>77</v>
      </c>
      <c r="G45" s="141">
        <v>2</v>
      </c>
      <c r="H45" s="142"/>
      <c r="I45" s="146">
        <f t="shared" si="3"/>
        <v>0</v>
      </c>
      <c r="J45" s="196"/>
    </row>
    <row r="46" spans="1:11" s="133" customFormat="1" ht="66" customHeight="1" x14ac:dyDescent="0.2">
      <c r="A46" s="143">
        <v>30</v>
      </c>
      <c r="B46" s="140"/>
      <c r="C46" s="140" t="s">
        <v>109</v>
      </c>
      <c r="D46" s="191" t="s">
        <v>129</v>
      </c>
      <c r="E46" s="156" t="s">
        <v>137</v>
      </c>
      <c r="F46" s="140" t="s">
        <v>77</v>
      </c>
      <c r="G46" s="141">
        <v>1</v>
      </c>
      <c r="H46" s="142"/>
      <c r="I46" s="142">
        <f t="shared" si="3"/>
        <v>0</v>
      </c>
      <c r="J46" s="196"/>
    </row>
    <row r="47" spans="1:11" s="133" customFormat="1" ht="25.5" x14ac:dyDescent="0.2">
      <c r="A47" s="143">
        <v>31</v>
      </c>
      <c r="B47" s="140"/>
      <c r="C47" s="140" t="s">
        <v>109</v>
      </c>
      <c r="D47" s="191" t="s">
        <v>130</v>
      </c>
      <c r="E47" s="156" t="s">
        <v>131</v>
      </c>
      <c r="F47" s="140" t="s">
        <v>77</v>
      </c>
      <c r="G47" s="141">
        <f>G46</f>
        <v>1</v>
      </c>
      <c r="H47" s="142"/>
      <c r="I47" s="142">
        <f t="shared" si="3"/>
        <v>0</v>
      </c>
      <c r="J47" s="196"/>
    </row>
    <row r="48" spans="1:11" s="133" customFormat="1" ht="51" x14ac:dyDescent="0.2">
      <c r="A48" s="143">
        <v>32</v>
      </c>
      <c r="B48" s="140"/>
      <c r="C48" s="140" t="s">
        <v>109</v>
      </c>
      <c r="D48" s="191" t="s">
        <v>91</v>
      </c>
      <c r="E48" s="156" t="s">
        <v>146</v>
      </c>
      <c r="F48" s="140" t="s">
        <v>77</v>
      </c>
      <c r="G48" s="141">
        <v>2</v>
      </c>
      <c r="H48" s="142"/>
      <c r="I48" s="146">
        <f t="shared" si="3"/>
        <v>0</v>
      </c>
      <c r="J48" s="196"/>
    </row>
    <row r="49" spans="1:10" s="133" customFormat="1" x14ac:dyDescent="0.2">
      <c r="A49" s="143"/>
      <c r="B49" s="140"/>
      <c r="C49" s="140"/>
      <c r="D49" s="191"/>
      <c r="E49" s="153" t="s">
        <v>168</v>
      </c>
      <c r="F49" s="194"/>
      <c r="G49" s="173"/>
      <c r="H49" s="173"/>
      <c r="I49" s="139">
        <f>SUBTOTAL(9,I50:I53)</f>
        <v>0</v>
      </c>
      <c r="J49" s="196"/>
    </row>
    <row r="50" spans="1:10" s="133" customFormat="1" ht="25.5" x14ac:dyDescent="0.2">
      <c r="A50" s="143">
        <v>33</v>
      </c>
      <c r="B50" s="140"/>
      <c r="C50" s="140" t="s">
        <v>109</v>
      </c>
      <c r="D50" s="191" t="s">
        <v>94</v>
      </c>
      <c r="E50" s="156" t="s">
        <v>154</v>
      </c>
      <c r="F50" s="140" t="s">
        <v>77</v>
      </c>
      <c r="G50" s="141">
        <v>1</v>
      </c>
      <c r="H50" s="142"/>
      <c r="I50" s="142">
        <f t="shared" ref="I50:I53" si="4">ROUND(G50*H50,2)</f>
        <v>0</v>
      </c>
      <c r="J50" s="196"/>
    </row>
    <row r="51" spans="1:10" s="133" customFormat="1" ht="25.5" x14ac:dyDescent="0.2">
      <c r="A51" s="143">
        <v>34</v>
      </c>
      <c r="B51" s="140"/>
      <c r="C51" s="140" t="s">
        <v>109</v>
      </c>
      <c r="D51" s="191" t="s">
        <v>149</v>
      </c>
      <c r="E51" s="156" t="s">
        <v>153</v>
      </c>
      <c r="F51" s="140" t="s">
        <v>77</v>
      </c>
      <c r="G51" s="141">
        <f>G50</f>
        <v>1</v>
      </c>
      <c r="H51" s="142"/>
      <c r="I51" s="142">
        <f t="shared" si="4"/>
        <v>0</v>
      </c>
      <c r="J51" s="196"/>
    </row>
    <row r="52" spans="1:10" s="133" customFormat="1" ht="25.5" x14ac:dyDescent="0.2">
      <c r="A52" s="143">
        <v>35</v>
      </c>
      <c r="B52" s="140"/>
      <c r="C52" s="140" t="s">
        <v>109</v>
      </c>
      <c r="D52" s="191" t="s">
        <v>151</v>
      </c>
      <c r="E52" s="156" t="s">
        <v>147</v>
      </c>
      <c r="F52" s="140" t="s">
        <v>77</v>
      </c>
      <c r="G52" s="141">
        <f>G50</f>
        <v>1</v>
      </c>
      <c r="H52" s="142"/>
      <c r="I52" s="142">
        <f t="shared" si="4"/>
        <v>0</v>
      </c>
      <c r="J52" s="196"/>
    </row>
    <row r="53" spans="1:10" s="133" customFormat="1" ht="25.5" x14ac:dyDescent="0.2">
      <c r="A53" s="143">
        <v>36</v>
      </c>
      <c r="B53" s="140"/>
      <c r="C53" s="140" t="s">
        <v>109</v>
      </c>
      <c r="D53" s="191" t="s">
        <v>150</v>
      </c>
      <c r="E53" s="156" t="s">
        <v>148</v>
      </c>
      <c r="F53" s="140" t="s">
        <v>77</v>
      </c>
      <c r="G53" s="141">
        <f>G50*5</f>
        <v>5</v>
      </c>
      <c r="H53" s="142"/>
      <c r="I53" s="142">
        <f t="shared" si="4"/>
        <v>0</v>
      </c>
      <c r="J53" s="196"/>
    </row>
    <row r="54" spans="1:10" x14ac:dyDescent="0.2">
      <c r="A54" s="175"/>
      <c r="B54" s="182"/>
      <c r="C54" s="182"/>
      <c r="D54" s="192"/>
      <c r="E54" s="158" t="s">
        <v>106</v>
      </c>
      <c r="F54" s="182"/>
      <c r="G54" s="195"/>
      <c r="H54" s="195"/>
      <c r="I54" s="147">
        <f>SUBTOTAL(9,I14:I53)</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vt:lpstr>
      <vt:lpstr>Rekapitulace</vt:lpstr>
      <vt:lpstr>AVT</vt:lpstr>
      <vt:lpstr>#Figury</vt:lpstr>
      <vt:lpstr>AVT!Názvy_tisku</vt:lpstr>
      <vt:lpstr>Rekapitulace!Názvy_tisku</vt:lpstr>
      <vt:lpstr>AVT!Oblast_tisku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Kristýna Ullreich</cp:lastModifiedBy>
  <cp:lastPrinted>2019-11-21T13:12:23Z</cp:lastPrinted>
  <dcterms:created xsi:type="dcterms:W3CDTF">2006-04-27T05:25:48Z</dcterms:created>
  <dcterms:modified xsi:type="dcterms:W3CDTF">2025-04-02T10:21:46Z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