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R:\Akce 2025\IROP 2\Základní školy\ZŠ Veverská Bitýška\Dodávky ZPŘ\ZD\"/>
    </mc:Choice>
  </mc:AlternateContent>
  <xr:revisionPtr revIDLastSave="0" documentId="13_ncr:1_{C4DA83DB-2DC3-412C-B8A4-DED601CA05CD}" xr6:coauthVersionLast="47" xr6:coauthVersionMax="47" xr10:uidLastSave="{00000000-0000-0000-0000-000000000000}"/>
  <bookViews>
    <workbookView xWindow="-120" yWindow="-120" windowWidth="29040" windowHeight="15840" activeTab="2" xr2:uid="{00000000-000D-0000-FFFF-FFFF00000000}"/>
  </bookViews>
  <sheets>
    <sheet name="Krycí list" sheetId="1" r:id="rId1"/>
    <sheet name="Rekapitulace" sheetId="2" r:id="rId2"/>
    <sheet name="AVT" sheetId="5" r:id="rId3"/>
    <sheet name="#Figury" sheetId="4" state="hidden" r:id="rId4"/>
  </sheets>
  <definedNames>
    <definedName name="_xlnm.Print_Titles" localSheetId="2">AVT!$11:$13</definedName>
    <definedName name="_xlnm.Print_Titles" localSheetId="1">Rekapitulace!$11:$13</definedName>
    <definedName name="_xlnm.Print_Area" localSheetId="2">AVT!$A$1:$I$54</definedName>
    <definedName name="Z_65E3123D_ED26_44E3_A414_09EEEF825484_.wvu.Cols" localSheetId="2" hidden="1">AVT!#REF!,AVT!#REF!,AVT!#REF!</definedName>
    <definedName name="Z_65E3123D_ED26_44E3_A414_09EEEF825484_.wvu.Cols" localSheetId="1" hidden="1">Rekapitulace!#REF!</definedName>
    <definedName name="Z_65E3123D_ED26_44E3_A414_09EEEF825484_.wvu.PrintArea" localSheetId="2" hidden="1">AVT!$A$1:$I$54</definedName>
    <definedName name="Z_65E3123D_ED26_44E3_A414_09EEEF825484_.wvu.PrintTitles" localSheetId="2" hidden="1">AVT!$11:$13</definedName>
    <definedName name="Z_65E3123D_ED26_44E3_A414_09EEEF825484_.wvu.PrintTitles" localSheetId="1" hidden="1">Rekapitulace!$11:$13</definedName>
    <definedName name="Z_65E3123D_ED26_44E3_A414_09EEEF825484_.wvu.Rows" localSheetId="2" hidden="1">AVT!#REF!,AVT!#REF!,AVT!#REF!,AVT!#REF!,AVT!#REF!,AVT!#REF!,AVT!#REF!,AVT!#REF!,AVT!#REF!,AVT!#REF!,AVT!#REF!,AVT!#REF!,AVT!#REF!,AVT!#REF!,AVT!#REF!,AVT!#REF!,AVT!#REF!,AVT!#REF!,AVT!#REF!,AVT!#REF!,AVT!#REF!,AVT!#REF!,AVT!#REF!,AVT!#REF!,AVT!#REF!,AVT!#REF!,AVT!#REF!,AVT!#REF!,AVT!#REF!,AVT!#REF!,AVT!#REF!,AVT!#REF!,AVT!#REF!,AVT!#REF!,AVT!#REF!,AVT!#REF!,AVT!#REF!,AVT!#REF!,AVT!#REF!,AVT!#REF!,AVT!#REF!</definedName>
    <definedName name="Z_65E3123D_ED26_44E3_A414_09EEEF825484_.wvu.Rows" localSheetId="0" hidden="1">'Krycí list'!$1:$1,'Krycí list'!$3:$3,'Krycí list'!$6:$6,'Krycí list'!$8:$8,'Krycí list'!$10:$24</definedName>
    <definedName name="Z_82B4F4D9_5370_4303_A97E_2A49E01AF629_.wvu.Cols" localSheetId="2" hidden="1">AVT!#REF!,AVT!#REF!,AVT!#REF!</definedName>
    <definedName name="Z_82B4F4D9_5370_4303_A97E_2A49E01AF629_.wvu.Cols" localSheetId="1" hidden="1">Rekapitulace!#REF!</definedName>
    <definedName name="Z_82B4F4D9_5370_4303_A97E_2A49E01AF629_.wvu.PrintArea" localSheetId="2" hidden="1">AVT!$A$1:$I$54</definedName>
    <definedName name="Z_82B4F4D9_5370_4303_A97E_2A49E01AF629_.wvu.PrintTitles" localSheetId="2" hidden="1">AVT!$11:$13</definedName>
    <definedName name="Z_82B4F4D9_5370_4303_A97E_2A49E01AF629_.wvu.PrintTitles" localSheetId="1" hidden="1">Rekapitulace!$11:$13</definedName>
    <definedName name="Z_82B4F4D9_5370_4303_A97E_2A49E01AF629_.wvu.Rows" localSheetId="2" hidden="1">AVT!#REF!,AVT!#REF!,AVT!#REF!,AVT!#REF!,AVT!#REF!,AVT!#REF!,AVT!#REF!,AVT!#REF!,AVT!#REF!,AVT!#REF!,AVT!#REF!,AVT!#REF!,AVT!#REF!,AVT!#REF!,AVT!#REF!,AVT!#REF!,AVT!#REF!,AVT!#REF!,AVT!#REF!,AVT!#REF!,AVT!#REF!,AVT!#REF!,AVT!#REF!,AVT!#REF!,AVT!#REF!,AVT!#REF!,AVT!#REF!,AVT!#REF!,AVT!#REF!,AVT!#REF!,AVT!#REF!,AVT!#REF!,AVT!#REF!,AVT!#REF!,AVT!#REF!,AVT!#REF!,AVT!#REF!,AVT!#REF!,AVT!#REF!,AVT!#REF!,AVT!#REF!</definedName>
    <definedName name="Z_82B4F4D9_5370_4303_A97E_2A49E01AF629_.wvu.Rows" localSheetId="0" hidden="1">'Krycí list'!$1:$1,'Krycí list'!$3:$3,'Krycí list'!$6:$6,'Krycí list'!$8:$8,'Krycí list'!$10:$24</definedName>
    <definedName name="Z_D6CFA044_0C8C_4ECE_96A2_AFF3DD5E0425_.wvu.Cols" localSheetId="2" hidden="1">AVT!#REF!,AVT!#REF!,AVT!#REF!</definedName>
    <definedName name="Z_D6CFA044_0C8C_4ECE_96A2_AFF3DD5E0425_.wvu.Cols" localSheetId="1" hidden="1">Rekapitulace!#REF!</definedName>
    <definedName name="Z_D6CFA044_0C8C_4ECE_96A2_AFF3DD5E0425_.wvu.PrintArea" localSheetId="2" hidden="1">AVT!$A$1:$I$54</definedName>
    <definedName name="Z_D6CFA044_0C8C_4ECE_96A2_AFF3DD5E0425_.wvu.PrintTitles" localSheetId="2" hidden="1">AVT!$11:$13</definedName>
    <definedName name="Z_D6CFA044_0C8C_4ECE_96A2_AFF3DD5E0425_.wvu.PrintTitles" localSheetId="1" hidden="1">Rekapitulace!$11:$13</definedName>
    <definedName name="Z_D6CFA044_0C8C_4ECE_96A2_AFF3DD5E0425_.wvu.Rows" localSheetId="2" hidden="1">AVT!#REF!,AVT!#REF!,AVT!#REF!,AVT!#REF!,AVT!#REF!,AVT!#REF!,AVT!#REF!,AVT!#REF!,AVT!#REF!,AVT!#REF!,AVT!#REF!,AVT!#REF!,AVT!#REF!,AVT!#REF!,AVT!#REF!,AVT!#REF!,AVT!#REF!,AVT!#REF!,AVT!#REF!,AVT!#REF!,AVT!#REF!,AVT!#REF!,AVT!#REF!,AVT!#REF!,AVT!#REF!,AVT!#REF!,AVT!#REF!,AVT!#REF!,AVT!#REF!,AVT!#REF!,AVT!#REF!,AVT!#REF!,AVT!#REF!,AVT!#REF!,AVT!#REF!,AVT!#REF!,AVT!#REF!,AVT!#REF!,AVT!#REF!,AVT!#REF!,AVT!#REF!</definedName>
    <definedName name="Z_D6CFA044_0C8C_4ECE_96A2_AFF3DD5E0425_.wvu.Rows" localSheetId="0" hidden="1">'Krycí list'!$1:$1,'Krycí list'!$3:$3,'Krycí list'!$6:$6,'Krycí list'!$8:$8,'Krycí list'!$10:$24</definedName>
  </definedNames>
  <calcPr calcId="191029"/>
  <customWorkbookViews>
    <customWorkbookView name="Petr Smolík – osobní zobrazení" guid="{D6CFA044-0C8C-4ECE-96A2-AFF3DD5E0425}" mergeInterval="0" personalView="1" maximized="1" xWindow="1911" yWindow="-9" windowWidth="1938" windowHeight="1048" activeSheetId="3"/>
    <customWorkbookView name="Vladimír Lazárek – osobní zobrazení" guid="{82B4F4D9-5370-4303-A97E-2A49E01AF629}" mergeInterval="0" personalView="1" maximized="1" xWindow="-8" yWindow="-8" windowWidth="1936" windowHeight="1056" activeSheetId="3"/>
    <customWorkbookView name="Sebastian Fenyk – osobní zobrazení" guid="{65E3123D-ED26-44E3-A414-09EEEF825484}" mergeInterval="0" personalView="1" maximized="1" xWindow="-8" yWindow="-8" windowWidth="1936" windowHeight="1056"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5" l="1"/>
  <c r="G52" i="5"/>
  <c r="G51" i="5"/>
  <c r="I52" i="5" l="1"/>
  <c r="I53" i="5"/>
  <c r="I51" i="5"/>
  <c r="I48" i="5"/>
  <c r="G47" i="5"/>
  <c r="I46" i="5"/>
  <c r="I45" i="5"/>
  <c r="I44" i="5"/>
  <c r="I43" i="5"/>
  <c r="G40" i="5"/>
  <c r="I40" i="5" s="1"/>
  <c r="I39" i="5"/>
  <c r="I38" i="5"/>
  <c r="I37" i="5"/>
  <c r="I36" i="5"/>
  <c r="I34" i="5"/>
  <c r="G32" i="5"/>
  <c r="I32" i="5" s="1"/>
  <c r="G31" i="5"/>
  <c r="G29" i="5"/>
  <c r="G27" i="5"/>
  <c r="I24" i="5"/>
  <c r="I23" i="5"/>
  <c r="I22" i="5"/>
  <c r="I20" i="5"/>
  <c r="G17" i="5"/>
  <c r="G35" i="5" l="1"/>
  <c r="G42" i="5"/>
  <c r="G33" i="5"/>
  <c r="I33" i="5" s="1"/>
  <c r="G41" i="5"/>
  <c r="I47" i="5"/>
  <c r="I42" i="5"/>
  <c r="I41" i="5"/>
  <c r="I35" i="5"/>
  <c r="I31" i="5"/>
  <c r="I28" i="5"/>
  <c r="I29" i="5"/>
  <c r="I27" i="5"/>
  <c r="I21" i="5"/>
  <c r="I19" i="5"/>
  <c r="I16" i="5"/>
  <c r="I17" i="5"/>
  <c r="I30" i="5" l="1"/>
  <c r="I26" i="5"/>
  <c r="B17" i="2" l="1"/>
  <c r="B16" i="2"/>
  <c r="B15" i="2" l="1"/>
  <c r="B14" i="2"/>
  <c r="A14" i="2"/>
  <c r="I18" i="5" l="1"/>
  <c r="I15" i="5" s="1"/>
  <c r="C9" i="5"/>
  <c r="C8" i="5"/>
  <c r="C7" i="5"/>
  <c r="C5" i="5"/>
  <c r="C4" i="5"/>
  <c r="C3" i="5"/>
  <c r="C2" i="5"/>
  <c r="I50" i="5" l="1"/>
  <c r="I25" i="5" l="1"/>
  <c r="I49" i="5"/>
  <c r="C17" i="2" s="1"/>
  <c r="I14" i="5" l="1"/>
  <c r="I54" i="5" s="1"/>
  <c r="C15" i="2" l="1"/>
  <c r="C16" i="2"/>
  <c r="C14" i="2" l="1"/>
  <c r="C18" i="2" s="1"/>
  <c r="E42" i="1" l="1"/>
  <c r="B2" i="2"/>
  <c r="B3" i="2"/>
  <c r="B4" i="2"/>
  <c r="B5" i="2"/>
  <c r="B7" i="2"/>
  <c r="B8" i="2"/>
  <c r="B9" i="2"/>
  <c r="E35" i="1"/>
  <c r="J35" i="1"/>
  <c r="R35" i="1"/>
  <c r="P38" i="1"/>
  <c r="P39" i="1"/>
  <c r="P40" i="1"/>
  <c r="P41" i="1"/>
  <c r="P42" i="1"/>
  <c r="J46" i="1"/>
  <c r="K47" i="1"/>
  <c r="E46" i="1" l="1"/>
  <c r="J47" i="1" l="1"/>
  <c r="R38" i="1"/>
  <c r="R41" i="1"/>
  <c r="R46" i="1" l="1"/>
  <c r="S49" i="1" s="1"/>
  <c r="R49" i="1" l="1"/>
  <c r="O51" i="1" s="1"/>
  <c r="O50" i="1" s="1"/>
  <c r="S50" i="1" s="1"/>
  <c r="R51" i="1" l="1"/>
  <c r="R50" i="1"/>
  <c r="S51" i="1"/>
  <c r="R52" i="1" l="1"/>
</calcChain>
</file>

<file path=xl/sharedStrings.xml><?xml version="1.0" encoding="utf-8"?>
<sst xmlns="http://schemas.openxmlformats.org/spreadsheetml/2006/main" count="295" uniqueCount="171">
  <si>
    <t>Název stavby</t>
  </si>
  <si>
    <t>JKSO</t>
  </si>
  <si>
    <t xml:space="preserve"> </t>
  </si>
  <si>
    <t>Kód stavby</t>
  </si>
  <si>
    <t>ucebny</t>
  </si>
  <si>
    <t>Název objektu</t>
  </si>
  <si>
    <t>EČO</t>
  </si>
  <si>
    <t/>
  </si>
  <si>
    <t>Kód objektu</t>
  </si>
  <si>
    <t>Název části</t>
  </si>
  <si>
    <t>Místo</t>
  </si>
  <si>
    <t>Kód části</t>
  </si>
  <si>
    <t>Název podčásti</t>
  </si>
  <si>
    <t>Kód podčásti</t>
  </si>
  <si>
    <t>IČ</t>
  </si>
  <si>
    <t>DIČ</t>
  </si>
  <si>
    <t>Objednatel</t>
  </si>
  <si>
    <t>Projektant</t>
  </si>
  <si>
    <t>Zhotovitel</t>
  </si>
  <si>
    <t>Rozpočet číslo</t>
  </si>
  <si>
    <t>Zpracoval</t>
  </si>
  <si>
    <t>Dne</t>
  </si>
  <si>
    <t xml:space="preserve">               Měrné a účelové jednotky</t>
  </si>
  <si>
    <t xml:space="preserve">            Počet</t>
  </si>
  <si>
    <t xml:space="preserve">    Náklady / 1 m.j.</t>
  </si>
  <si>
    <t xml:space="preserve">             Počet</t>
  </si>
  <si>
    <t xml:space="preserve">     Náklady / 1 m.j.</t>
  </si>
  <si>
    <t xml:space="preserve">                Počet</t>
  </si>
  <si>
    <t xml:space="preserve">        Náklady / 1 m.j.</t>
  </si>
  <si>
    <t xml:space="preserve">               Rozpočtové náklady v</t>
  </si>
  <si>
    <t>CZK</t>
  </si>
  <si>
    <t>A</t>
  </si>
  <si>
    <t>Základní rozp. náklady</t>
  </si>
  <si>
    <t>B</t>
  </si>
  <si>
    <t>Doplňkové náklady</t>
  </si>
  <si>
    <t>C</t>
  </si>
  <si>
    <t>Vedlejší rozpočtové náklady</t>
  </si>
  <si>
    <t>Práce přesčas</t>
  </si>
  <si>
    <t>Zařízení staveniště</t>
  </si>
  <si>
    <t>21</t>
  </si>
  <si>
    <t>%</t>
  </si>
  <si>
    <t>Bez pevné podl.</t>
  </si>
  <si>
    <t>Kulturní památka</t>
  </si>
  <si>
    <t>Územní vlivy</t>
  </si>
  <si>
    <t>Provozní vlivy</t>
  </si>
  <si>
    <t>Ostatní</t>
  </si>
  <si>
    <t>VRN z rozpočtu</t>
  </si>
  <si>
    <t>HZS</t>
  </si>
  <si>
    <t>Kompl. činnost</t>
  </si>
  <si>
    <t>Ostatní náklady</t>
  </si>
  <si>
    <t>D</t>
  </si>
  <si>
    <t>Celkové náklady</t>
  </si>
  <si>
    <t>Datum a podpis</t>
  </si>
  <si>
    <t>Razítko</t>
  </si>
  <si>
    <t>15</t>
  </si>
  <si>
    <t>DPH</t>
  </si>
  <si>
    <t>E</t>
  </si>
  <si>
    <t>Přípočty a odpočty</t>
  </si>
  <si>
    <t>Dodávky objednatele</t>
  </si>
  <si>
    <t>Klouzavá doložka</t>
  </si>
  <si>
    <t>Zvýhodnění + -</t>
  </si>
  <si>
    <t>Stavba:</t>
  </si>
  <si>
    <t>Objekt:</t>
  </si>
  <si>
    <t>Část:</t>
  </si>
  <si>
    <t xml:space="preserve">JKSO: </t>
  </si>
  <si>
    <t>Objednatel:</t>
  </si>
  <si>
    <t>Zhotovitel:</t>
  </si>
  <si>
    <t>Datum:</t>
  </si>
  <si>
    <t>Kód</t>
  </si>
  <si>
    <t>Popis</t>
  </si>
  <si>
    <t>Cena celkem</t>
  </si>
  <si>
    <t>JKSO:</t>
  </si>
  <si>
    <t>P.Č.</t>
  </si>
  <si>
    <t>TV</t>
  </si>
  <si>
    <t>KCN</t>
  </si>
  <si>
    <t>MJ</t>
  </si>
  <si>
    <t>Množství celkem</t>
  </si>
  <si>
    <t>kus</t>
  </si>
  <si>
    <t xml:space="preserve">REKAPITULACE </t>
  </si>
  <si>
    <t>KRYCÍ LIST SOUPISU</t>
  </si>
  <si>
    <t>OCENĚNÝ SOUPIS PRACÍ A DODÁVEK A SLUŽEB</t>
  </si>
  <si>
    <t>Stolní vizualizér</t>
  </si>
  <si>
    <t>Ovládací SW jazykové laboratoře pro mediální aktivity</t>
  </si>
  <si>
    <t>Učitelský SW</t>
  </si>
  <si>
    <t>Audio matice pro interkom</t>
  </si>
  <si>
    <t>Audio mixer a sluchátkový zesilovač - učitel</t>
  </si>
  <si>
    <t>Audio mixer a sluchátkový zesilovač - student</t>
  </si>
  <si>
    <t>Systémový náhlavní set - sluchátka/mikrofon</t>
  </si>
  <si>
    <t>PC ovládací a prezentační stanice pro učitele</t>
  </si>
  <si>
    <t>Kontrolní a prezentační monitor</t>
  </si>
  <si>
    <t>PC stanice pro studenty</t>
  </si>
  <si>
    <t>Datový switch</t>
  </si>
  <si>
    <t>NAS úložiště</t>
  </si>
  <si>
    <t>HDD pro úložiště</t>
  </si>
  <si>
    <t>19" rozvaděč</t>
  </si>
  <si>
    <t>AVT</t>
  </si>
  <si>
    <t>ZRN (ř. 1-8)</t>
  </si>
  <si>
    <t>DN (ř. 10-12)</t>
  </si>
  <si>
    <t>VRN (ř. 14-19)</t>
  </si>
  <si>
    <t>Součet 9, 13, 20-23</t>
  </si>
  <si>
    <t>Projektové práce (DSPS)</t>
  </si>
  <si>
    <t>Cena s DPH (ř. 25-26)</t>
  </si>
  <si>
    <t>Popis / minimální technické parametry</t>
  </si>
  <si>
    <t>Cena jednotková bez DPH</t>
  </si>
  <si>
    <t>Cena celkem bez DPH</t>
  </si>
  <si>
    <t>Kód položky / název</t>
  </si>
  <si>
    <t>Celkem bez DPH</t>
  </si>
  <si>
    <t>Zvuková karta</t>
  </si>
  <si>
    <t>USB HUB</t>
  </si>
  <si>
    <t>vlastní</t>
  </si>
  <si>
    <t>SOUPIS PRACÍ A DODÁVEK A SLUŽEB vč VÝKAZU VÝMĚR</t>
  </si>
  <si>
    <t>Pylonový pojezd s křídly</t>
  </si>
  <si>
    <t xml:space="preserve">Audio mixer a sluchátkový zesilovač pro učitele, nastavení hlasitosti sluchátek, vypnutí mikrofonu, freq. rozsah min. 120 Hz - 12 kHz, pro dynamický i kondenzátorový typ mikrofonu, impedance sluchátek 32 - 600 Ω, linkový vstup/výstup, funkce automatického donastavení hlasitosti vstupů, konektory min.: 1x 3,5mm jack - mikrofon, 1x 3,5mm stereo jack - sluchátka, napájení po UTP kabeláži. Včetně potřebné kabeláže. Cena včetně dopravy, instalace, nastavení.
</t>
  </si>
  <si>
    <t xml:space="preserve">Audio mixer a sluchátkový zesilovač, nastavení hlasitosti sluchátek, vypnutí mikrofonu, freq. rozsah min. 120 Hz - 12 kHz, pro dynamický i kondenzátorový typ mikrofonu, impedance sluchátek 32 - 600 Ω, linkový vstup/výstup, konektory min.: 1x 3,5mm jack - mikrofon, 1x 3,5mm stereo jack - sluchátka, napájení po UTP kabeláži. Včetně potřebné kabeláže. Včetně ochranné krytky audio jednotek zabraňující rozpojení kabeláže. Cena včetně dopravy, instalace, nastavení.
</t>
  </si>
  <si>
    <t xml:space="preserve">Systémový náhlavní set sluchátek s mikrofonem, aktivní systém potlačení okolních ruchů, provedení  z pružného materiálu odolnému hrubému zacházení, uzavřená stereofonní sluchátka, kondenzátorový mikrofon, polstrovaný a nastavitelný náhlavní most, Min. parametry: Sluchátka: freq. rozsah 120 Hz - 12 kHz, Mikrofon: freq. rozsah 120 Hz - 12 kHz, konektory: 1x 3,5mm stereo jack -  mikrofon, 1x 3,5mm stereo jack -  sluchátka, kabel min. 1,3 m, váha max. 0,5 kg. Cena včetně dopravy, instalace, nastavení.
</t>
  </si>
  <si>
    <t>Sebastian Fenyk</t>
  </si>
  <si>
    <t>Repeater aktivní USB</t>
  </si>
  <si>
    <t>Kabel DisplayPort</t>
  </si>
  <si>
    <t>Kabel DP - HDMI</t>
  </si>
  <si>
    <t>Kabel HDMI</t>
  </si>
  <si>
    <t>HDMI rozbočovač</t>
  </si>
  <si>
    <t>Ovládací SW pro organizaci aktivit v laboratoři</t>
  </si>
  <si>
    <t xml:space="preserve">Uložiště dat, min. dvoudiskové, dvoujádrový procesor s taktem min. 2GHz, rychlosti šifrovaného čtení až 113MB/s, rychlost šifrovaného zápisu až 112 MB/s, jedno Gbit síťové rozhraní, 2x USB 3.0, hardwarové šifrování AES-NI, možnost výměny disků za provozu, přihlášení uživatelů domény, 2x LAN, USB 3.0, včetně softwarového vybavení pro zálohování dat. Cena včetně dopravy, instalace, nastavení.
</t>
  </si>
  <si>
    <t xml:space="preserve">7-portový Hi-speed USB 2.0 Hub, 6x USB portů typu A, 1x USB port typu B. Cena včetně dopravy, instalace.
</t>
  </si>
  <si>
    <t xml:space="preserve">Kabel DisplayPort (M/M), min. rozlišení 4K*2K@60Hz, 2 m. Cena včetně dopravy, instalace.
</t>
  </si>
  <si>
    <t xml:space="preserve">USB repeater pro prodlužování USB kabelů, délka min. 5 m. Cena včetně dopravy, instalace.
</t>
  </si>
  <si>
    <t xml:space="preserve">Kabel DisplayPort (M/M), min. rozlišení 4K*2K@60Hz, 3 m. Cena včetně dopravy, instalace.
</t>
  </si>
  <si>
    <t xml:space="preserve">Kabel DP - HDMI, min. 2 m, FHD 1080p, min. rozlišení 1920*1080P@60Hz. Cena včetně dopravy, instalace.
</t>
  </si>
  <si>
    <t>Podružný instalační materiál</t>
  </si>
  <si>
    <t>Access point</t>
  </si>
  <si>
    <t>PoE injektor</t>
  </si>
  <si>
    <t xml:space="preserve">PoE adaptér dodávající elektrickou energii po ethernetovém kabelu (30W). Cena včetně dopravy, instalace.
</t>
  </si>
  <si>
    <t xml:space="preserve">pevný disk pro provoz 24/7 a RAID kompatibilní, kapacita 2TB, 3,5 palcový disk, rozhraní SATA 6 Gb/s, počet otáček 7.200ot/s, vyrovnávací paměť 128 MB. Cena včetně dopravy, instalace, nastavení.
</t>
  </si>
  <si>
    <t>Interaktivní systém</t>
  </si>
  <si>
    <t>Prezentační software</t>
  </si>
  <si>
    <t xml:space="preserve">Bezdrátová dokumentová kamera s flexibilním ramenem. Min. 12x zoom. LED osvětlení snímaného objektu, ruční a automatické ovládání ostření a jasu. Snímaná plocha min A4. Jednoduché ovládání vizualizéru prostřednictvím software. Cena včetně dopravy, instalace.
</t>
  </si>
  <si>
    <t xml:space="preserve">Monitor s viditelnou uhlopříčkou min. 60,45cm (23,8"), matný, antireflexní, LED podsvícení, rozlišení 1920x1080, pozorovací úhel 178° vodorovně, 178° svisle, jas min. 250 cd/m2, kontrastní poměr 1000:1 statický, doba odezvy min. 5ms, video vstupy HDMI, DisplayPort, náklon -5 až +23°, výškově nastavitelný stojan až 100mm, dva integrované reproduktory s výkonem 2 W. Cena včetně dopravy, instalace.
</t>
  </si>
  <si>
    <t xml:space="preserve">
Stropní bezdrátový přístupový bod (AP), 802.11ax, dvě rádia, duálně optimalizovaná anténa 2x2 MU-MIMO, 2.4GHz a 5GHz, PoE, RJ45, management, hybridní - možnost správy kontrolérem nebo v cloud. Cena včetně dopravy, instalace, nastavení.
</t>
  </si>
  <si>
    <t xml:space="preserve">LAN přístup učitele do databáze studijních materiálů, mimo jazykovou laboratoř. Příprava cvičení, kontrola vyplněných úloh. Cena včetně dopravy, instalace a zaškolení uživatele, školení viz. technická zpráva.
</t>
  </si>
  <si>
    <t xml:space="preserve">Ovládací SW se společným řízením pro mediální aktivity s obrázky, audio, video a textovými soubory. Samostatná práce a individuální záznam studentů - poslech, sledování, otevřený záznam, simultánní záznam, nahrávka s porovnáním s originálem, přehrávání správné výslovnosti textu, automatické rozpoznávání výslovnosti, neomezené písemné odpovědi, dotazníky, výběr z možností, doplňovačka, určování správného pořadí u vět, slov i písmen. Adresné posílání textových zpráv. Databáze učebních materiálů, organizovaná dle vyučujícího a tříd. Třídění materiálů do učebních lekcí. Databáze pro zasedací pořádek. Jazykové varianty SW. Vč. záruky dostupnosti oprav dodaného software po dobu 5-ti let. Cena včetně dopravy, instalace a zaškolení uživatele, školení viz. technická zpráva.
</t>
  </si>
  <si>
    <t xml:space="preserve">Ovládací SW se společným řízením pro organizaci aktivit v laboratoři. Monitoring jednotlivých stanic, propojování připojených audio signálů a přepínání signálů pro video, klávesnice i myš. Organizace třídy, zasedací pořádek. Režimy  prezentace, monitoring a podpora studentů při cvičení, práce až v 5 skupinách. Přepínač obrazu studentských stanic: sdílení a monitoring videa, vypnutí signálu studentských monitorů. Jazykové varianty SW. Vč. záruky dostupnosti oprav dodaného software po dobu 5-ti let. Cena včetně dopravy, instalace a zaškolení uživatele, školení viz. technická zpráva.
</t>
  </si>
  <si>
    <t xml:space="preserve">SW balíček, který obsahuje autorský nástroj učitele – SW pro přípravu interaktivních cvičení musí být plně kompatibilní (umožňuje otevřít soubor, spustit všechny aktivity, animace, uložit v původním formátu) se soubory s příponou notebook. Prostředí musí být v českém jazyce. 
Balíček dále musí obsahovat nástroj pro rychlou přípravu digitálních učebních aktivit, hlasování. Aktivity je možno sdílet na žákovská zařízení přes cloud prostředí. Cena včetně dopravy, instalace a zaškolení uživatele, školení viz. technická zpráva.
</t>
  </si>
  <si>
    <t>Kabel HDMI, min. 4K*2K @ 60Hz, min. 7,5 m. Cena včetně dopravy, instalace.</t>
  </si>
  <si>
    <t xml:space="preserve">HDMI extender pro zesílení signálu podporující přenos na min. 30 m, podpora rozlišení min. 4K*2K @ 60Hz, HDCP kompatibilní. Cena včetně dopravy, instalace.
</t>
  </si>
  <si>
    <t xml:space="preserve">Kabel HDMI, min. 4K*2K @ 60Hz, min. 0,5 m. Cena včetně dopravy, instalace.
</t>
  </si>
  <si>
    <t>HDMI extender</t>
  </si>
  <si>
    <t xml:space="preserve">Datový přepínač s 24 porty 10/100/1000Mbit, s rychlosti přepnutí až 35.7Mpps, buffer pro 525kB packetu, podporou až 8tis. MAC adres, s pasivním chlazením, setem pro instalaci do rack, s napájecím zdrojem. Cena včetně dopravy a instalace.
</t>
  </si>
  <si>
    <t xml:space="preserve">19" rozvodný panel min. 9x zásuvka 230V, délka kabelu min. 3 m. Cena včetně dopravy a instalace.
</t>
  </si>
  <si>
    <t xml:space="preserve">Montážní sada (šroub, plovoucí matka, podložka). Cena včetně dopravy a instalace.
</t>
  </si>
  <si>
    <t>19" police</t>
  </si>
  <si>
    <t>Montážní sada</t>
  </si>
  <si>
    <t>19" rozvodný panel</t>
  </si>
  <si>
    <t xml:space="preserve">Kabel HDMI, min. 4K*2K @ 60Hz, 3 m. Cena včetně dopravy, instalace.
</t>
  </si>
  <si>
    <t xml:space="preserve">19" perforovaná police do rozvaděče, hloubka 450mm. Cena včetně dopravy a instalace.
</t>
  </si>
  <si>
    <t xml:space="preserve">19" rozvaděč nástěnný min. 15U / 600x600 mm skleněné dveře. Cena včetně dopravy, instalace.
</t>
  </si>
  <si>
    <t>Koncové prvky</t>
  </si>
  <si>
    <t>Interaktivní zobrazovač</t>
  </si>
  <si>
    <t>IT vybavení</t>
  </si>
  <si>
    <t>Základní škola, Veverská Bítýška, okres Brno - venkov, p.o. náměstí Na Městečku 51, 664 71 Veverská Bítýška</t>
  </si>
  <si>
    <t>Jazykoá učebna</t>
  </si>
  <si>
    <t xml:space="preserve">Interaktivní displej s úhlopříčkou min. 86" (218cm). Dotyková technologie musí rozpoznat min. 20 současných dotyků. Displej obsahuje vestavěnou aplikaci pro psaní digitálním inkoustem na bílé tabuli, prohlížeč internetových stránek. Zařízení musí mít certifikaci ENERGY STAR  nebo obdobnou certifikaci. Cena včetně systémové AV kabeláže. Cena včetně dopravy, instalace, nastavení.
</t>
  </si>
  <si>
    <t xml:space="preserve">Pylonový pojezd s bílými keramickými magnetickými křídly pro popis fixou. Stabilní konstrukce z hliníkových profilů o výšce min.250cm. Rozsah posunu min. 70 cm. Rozložení hmotnosti sestavy na stěnu a podlahu. Cena včetně dopravy a instalace.
</t>
  </si>
  <si>
    <t xml:space="preserve">1x2 HDMI rozbočovač, podpora 4K/UHD @ 60 Hz 4:2:0. EDID management, HDCP kompatibilní. Vestavěný nebo přídavný samostatný audio embeder a de-embeder pro připojení externího zdroje zvuku (audio in) a zesilovače nebo aktivních reproduktorů (audio out). Zvuk z audio vstupu je možné směrovat zároveň na HDMI výstup a analogový audio výstup. Cena včetně dopravy, instalace, nastavení.
</t>
  </si>
  <si>
    <t>Centrála pro hlasovou komunikaci po odděleném okruhu UTP kabeláže, min. freq. rozsah 120 Hz - 12 kHz,  možnost pro rozšíření o další pracoviště studentů. Cena včetně dopravy, instalace, nastavení.</t>
  </si>
  <si>
    <t xml:space="preserve">Prodlužovací kabel ke sluchátkům Jack 3,5mm stereo, M/M, délka 3m, dvojité stínění hliníková fólie a měděné opletení, OFC, síla kabelu max. 23 AWG, max. kapacita 160 (pF), max. impedance 50 ohm. Včetně lišty k montáži kabeláže a vyvazovacího materiálu. Cena včetně dopravy a instalace do stolů s výsuvným systémem.
</t>
  </si>
  <si>
    <t xml:space="preserve">Desktop s min. 250W zdrojem s účinnosti až 92%, výkon CPU min. 18500 bodu dle nezávislého testu cpubenchmark.net, operační paměť min. 16GB DDR4 s možnosti rozšíření na 128 GB, M.2 SSD disk s kapacitou min. 512GB, DVD-RW optická mechanika, Gbit síťová karta, Wifi standardu 802.11ac (2x2), Bluetooth, čtečka pam. karet, min. 2x DisplayPort a 1x HDMI, USB Type-C, USB 3.2 Gen2, USB 3.2 Gen1, USB 2.0, klávesnici a myš, přítomnost TPM modulu minimálně verze 2, operační systém s podporu AD (domény), servisní služba u zákazníka s odezvou do následujícího pracovního dne od nahlášení servisní události. Cena včetně dopravy, instalace, nastavení.
</t>
  </si>
  <si>
    <t xml:space="preserve">Zvuková externí karta, vstup/výstup pro sluchátka s mikrofonem, stereo výstup, kompatibilita s USB/USB-C. Cena včetně dopravy, instalace.
</t>
  </si>
  <si>
    <t xml:space="preserve">Mini desktop max. rozměrů 185x185x40mm s max. 100W zdrojem s účinnosti až 89%, výkon CPU min. 11788 bodu dle nezávislého testu cpubenchmark.net, operační paměť 8GB DDR4 s možnosti rozšíření až na 64GB, SSD disk 256GB, Gbit síťová karta,WiFi6 + BT, min. 2x video výstup HDMI a 1x DisplayPort, USB Type-C s přenosová rychlost signálu 10 Gb/s, USB 3.2 Gen2, USB 3.2 Gen1, podstavec, klávesnici a myš, přítomnost TPM modulu minimálně verze 2, operační systém s podporu AD (domény), servisní služby s odezvou do následujícího pracovního dne od nahlášení servisní události. Cena včetně dopravy, instalace, nastavení.
</t>
  </si>
  <si>
    <t>Rozvaděč</t>
  </si>
  <si>
    <t>Výrobní označení nabízeného produktu</t>
  </si>
  <si>
    <t>Výrobní označení nabízeného procesoru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</si>
</sst>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č&quot;_-;\-* #,##0.00\ &quot;Kč&quot;_-;_-* &quot;-&quot;??\ &quot;Kč&quot;_-;_-@_-"/>
    <numFmt numFmtId="164" formatCode="#"/>
    <numFmt numFmtId="165" formatCode="#,##0.000"/>
    <numFmt numFmtId="166" formatCode="#,##0\_x0000_"/>
    <numFmt numFmtId="167" formatCode="#,##0.0000"/>
    <numFmt numFmtId="168" formatCode="\'@\'"/>
  </numFmts>
  <fonts count="2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sz val="7"/>
      <name val="Arial"/>
      <family val="2"/>
      <charset val="238"/>
    </font>
    <font>
      <b/>
      <sz val="10"/>
      <name val="Arial"/>
      <family val="2"/>
      <charset val="238"/>
    </font>
    <font>
      <b/>
      <sz val="12"/>
      <name val="Arial"/>
      <family val="2"/>
      <charset val="238"/>
    </font>
    <font>
      <b/>
      <sz val="8"/>
      <name val="Arial"/>
      <family val="2"/>
      <charset val="238"/>
    </font>
    <font>
      <b/>
      <sz val="14"/>
      <name val="Arial"/>
      <family val="2"/>
      <charset val="238"/>
    </font>
    <font>
      <b/>
      <sz val="18"/>
      <color indexed="10"/>
      <name val="Arial"/>
      <family val="2"/>
      <charset val="238"/>
    </font>
    <font>
      <sz val="8"/>
      <color indexed="9"/>
      <name val="Arial"/>
      <family val="2"/>
      <charset val="238"/>
    </font>
    <font>
      <sz val="10"/>
      <name val="Arial CE"/>
      <family val="2"/>
      <charset val="238"/>
    </font>
    <font>
      <b/>
      <u/>
      <sz val="10"/>
      <name val="Arial"/>
      <family val="2"/>
      <charset val="238"/>
    </font>
    <font>
      <sz val="11"/>
      <color theme="1"/>
      <name val="Calibri"/>
      <family val="2"/>
      <charset val="238"/>
      <scheme val="minor"/>
    </font>
    <font>
      <b/>
      <sz val="10"/>
      <color rgb="FF0000FF"/>
      <name val="Arial"/>
      <family val="2"/>
      <charset val="238"/>
    </font>
    <font>
      <b/>
      <sz val="10"/>
      <color rgb="FF800080"/>
      <name val="Arial"/>
      <family val="2"/>
      <charset val="238"/>
    </font>
    <font>
      <sz val="10"/>
      <color theme="1"/>
      <name val="Arial"/>
      <family val="2"/>
      <charset val="238"/>
    </font>
    <font>
      <b/>
      <u/>
      <sz val="10"/>
      <color rgb="FFFA0000"/>
      <name val="Arial"/>
      <family val="2"/>
      <charset val="238"/>
    </font>
    <font>
      <sz val="11"/>
      <name val="Calibri"/>
      <family val="2"/>
      <scheme val="minor"/>
    </font>
    <font>
      <b/>
      <sz val="8"/>
      <color indexed="12"/>
      <name val="Arial"/>
      <family val="2"/>
      <charset val="238"/>
    </font>
    <font>
      <b/>
      <sz val="8"/>
      <color indexed="20"/>
      <name val="Arial"/>
      <family val="2"/>
      <charset val="238"/>
    </font>
    <font>
      <b/>
      <u/>
      <sz val="8"/>
      <color indexed="10"/>
      <name val="Arial"/>
      <family val="2"/>
      <charset val="238"/>
    </font>
    <font>
      <sz val="10"/>
      <name val="Arial"/>
      <family val="2"/>
      <charset val="238"/>
    </font>
    <font>
      <u/>
      <sz val="10"/>
      <color indexed="12"/>
      <name val="Arial CE"/>
      <family val="2"/>
      <charset val="238"/>
    </font>
  </fonts>
  <fills count="7">
    <fill>
      <patternFill patternType="none"/>
    </fill>
    <fill>
      <patternFill patternType="gray125"/>
    </fill>
    <fill>
      <patternFill patternType="solid">
        <fgColor indexed="26"/>
      </patternFill>
    </fill>
    <fill>
      <patternFill patternType="solid">
        <fgColor indexed="13"/>
      </patternFill>
    </fill>
    <fill>
      <patternFill patternType="solid">
        <fgColor indexed="26"/>
        <bgColor indexed="64"/>
      </patternFill>
    </fill>
    <fill>
      <patternFill patternType="solid">
        <fgColor theme="0"/>
        <bgColor indexed="64"/>
      </patternFill>
    </fill>
    <fill>
      <patternFill patternType="solid">
        <fgColor rgb="FFFFFF00"/>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style="hair">
        <color indexed="64"/>
      </top>
      <bottom/>
      <diagonal/>
    </border>
    <border>
      <left/>
      <right style="thin">
        <color indexed="64"/>
      </right>
      <top/>
      <bottom/>
      <diagonal/>
    </border>
    <border>
      <left/>
      <right style="hair">
        <color indexed="64"/>
      </right>
      <top/>
      <bottom/>
      <diagonal/>
    </border>
    <border>
      <left/>
      <right/>
      <top style="hair">
        <color indexed="64"/>
      </top>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medium">
        <color indexed="64"/>
      </right>
      <top style="hair">
        <color indexed="64"/>
      </top>
      <bottom style="thin">
        <color indexed="64"/>
      </bottom>
      <diagonal/>
    </border>
    <border>
      <left/>
      <right style="medium">
        <color indexed="64"/>
      </right>
      <top style="medium">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s>
  <cellStyleXfs count="8">
    <xf numFmtId="0" fontId="0" fillId="0" borderId="0"/>
    <xf numFmtId="0" fontId="13" fillId="0" borderId="0"/>
    <xf numFmtId="0" fontId="13" fillId="0" borderId="0"/>
    <xf numFmtId="0" fontId="18" fillId="0" borderId="0"/>
    <xf numFmtId="0" fontId="23" fillId="0" borderId="0" applyNumberFormat="0" applyFill="0" applyBorder="0" applyAlignment="0" applyProtection="0">
      <alignment vertical="top"/>
      <protection locked="0"/>
    </xf>
    <xf numFmtId="44" fontId="22" fillId="0" borderId="0" applyFont="0" applyFill="0" applyBorder="0" applyAlignment="0" applyProtection="0"/>
    <xf numFmtId="0" fontId="1" fillId="0" borderId="0"/>
    <xf numFmtId="0" fontId="1" fillId="0" borderId="0"/>
  </cellStyleXfs>
  <cellXfs count="226">
    <xf numFmtId="0" fontId="0" fillId="0" borderId="0" xfId="0"/>
    <xf numFmtId="0" fontId="3"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4" fillId="0" borderId="0" xfId="0" applyFont="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5"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164" fontId="5" fillId="0" borderId="17" xfId="0" applyNumberFormat="1" applyFont="1" applyBorder="1" applyAlignment="1">
      <alignment vertical="center" wrapText="1"/>
    </xf>
    <xf numFmtId="0" fontId="6" fillId="0" borderId="19" xfId="0" applyFont="1" applyBorder="1" applyAlignment="1">
      <alignment vertical="center"/>
    </xf>
    <xf numFmtId="0" fontId="6" fillId="0" borderId="21" xfId="0" applyFont="1" applyBorder="1" applyAlignment="1">
      <alignment vertical="center"/>
    </xf>
    <xf numFmtId="0" fontId="5" fillId="0" borderId="22" xfId="0" applyFont="1" applyBorder="1" applyAlignment="1">
      <alignment vertical="center"/>
    </xf>
    <xf numFmtId="0" fontId="5" fillId="0" borderId="20" xfId="0" applyFont="1" applyBorder="1" applyAlignment="1">
      <alignment vertical="center"/>
    </xf>
    <xf numFmtId="0" fontId="5" fillId="0" borderId="23" xfId="0" applyFont="1" applyBorder="1" applyAlignment="1">
      <alignment vertical="center"/>
    </xf>
    <xf numFmtId="0" fontId="5" fillId="0" borderId="21" xfId="0" applyFont="1" applyBorder="1" applyAlignment="1">
      <alignment vertical="center"/>
    </xf>
    <xf numFmtId="1" fontId="3" fillId="0" borderId="24" xfId="0" applyNumberFormat="1" applyFont="1" applyBorder="1" applyAlignment="1">
      <alignment horizontal="center" vertical="center"/>
    </xf>
    <xf numFmtId="0" fontId="7" fillId="0" borderId="25" xfId="0" applyFont="1" applyBorder="1" applyAlignment="1">
      <alignment vertical="center"/>
    </xf>
    <xf numFmtId="0" fontId="3" fillId="0" borderId="26" xfId="0" applyFont="1" applyBorder="1" applyAlignment="1">
      <alignment vertical="center"/>
    </xf>
    <xf numFmtId="49" fontId="3" fillId="0" borderId="27" xfId="0" applyNumberFormat="1" applyFont="1" applyBorder="1" applyAlignment="1">
      <alignment vertical="center"/>
    </xf>
    <xf numFmtId="0" fontId="3" fillId="0" borderId="28" xfId="0" applyFont="1" applyBorder="1" applyAlignment="1">
      <alignment vertical="center"/>
    </xf>
    <xf numFmtId="0" fontId="3" fillId="0" borderId="27" xfId="0" applyFont="1" applyBorder="1" applyAlignment="1">
      <alignment vertical="center"/>
    </xf>
    <xf numFmtId="1" fontId="3" fillId="0" borderId="30" xfId="0" applyNumberFormat="1" applyFont="1" applyBorder="1" applyAlignment="1">
      <alignment horizontal="center" vertical="center"/>
    </xf>
    <xf numFmtId="0" fontId="7" fillId="0" borderId="28" xfId="0" applyFont="1" applyBorder="1" applyAlignment="1">
      <alignment vertical="center"/>
    </xf>
    <xf numFmtId="49" fontId="3" fillId="0" borderId="18" xfId="0" applyNumberFormat="1" applyFont="1" applyBorder="1" applyAlignment="1">
      <alignment vertical="center"/>
    </xf>
    <xf numFmtId="0" fontId="3" fillId="0" borderId="31" xfId="0" applyFont="1" applyBorder="1" applyAlignment="1">
      <alignment vertical="center"/>
    </xf>
    <xf numFmtId="1" fontId="3" fillId="0" borderId="32" xfId="0" applyNumberFormat="1" applyFont="1" applyBorder="1" applyAlignment="1">
      <alignment horizontal="center" vertical="center"/>
    </xf>
    <xf numFmtId="0" fontId="3" fillId="0" borderId="33"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49" fontId="3" fillId="0" borderId="15" xfId="0" applyNumberFormat="1" applyFont="1" applyBorder="1" applyAlignment="1">
      <alignment vertical="center"/>
    </xf>
    <xf numFmtId="0" fontId="5" fillId="0" borderId="1" xfId="0" applyFont="1" applyBorder="1" applyAlignment="1">
      <alignment vertical="top"/>
    </xf>
    <xf numFmtId="0" fontId="3" fillId="0" borderId="36" xfId="0" applyFont="1" applyBorder="1" applyAlignment="1">
      <alignment vertical="center"/>
    </xf>
    <xf numFmtId="0" fontId="3" fillId="0" borderId="37" xfId="0" applyFont="1" applyBorder="1" applyAlignment="1">
      <alignment vertical="center"/>
    </xf>
    <xf numFmtId="1" fontId="6" fillId="0" borderId="19" xfId="0" applyNumberFormat="1" applyFont="1" applyBorder="1" applyAlignment="1">
      <alignment vertical="center"/>
    </xf>
    <xf numFmtId="0" fontId="3" fillId="0" borderId="38" xfId="0" applyFont="1" applyBorder="1" applyAlignment="1">
      <alignment vertical="center"/>
    </xf>
    <xf numFmtId="167" fontId="3" fillId="0" borderId="18" xfId="0" applyNumberFormat="1" applyFont="1" applyBorder="1" applyAlignment="1">
      <alignment horizontal="right" vertical="center"/>
    </xf>
    <xf numFmtId="0" fontId="3" fillId="0" borderId="39" xfId="0" applyFont="1" applyBorder="1"/>
    <xf numFmtId="0" fontId="3" fillId="0" borderId="29" xfId="0" applyFont="1" applyBorder="1"/>
    <xf numFmtId="167" fontId="3" fillId="0" borderId="40" xfId="0" applyNumberFormat="1" applyFont="1" applyBorder="1" applyAlignment="1">
      <alignment horizontal="right" vertical="center"/>
    </xf>
    <xf numFmtId="0" fontId="5" fillId="0" borderId="41" xfId="0" applyFont="1" applyBorder="1" applyAlignment="1">
      <alignment vertical="top"/>
    </xf>
    <xf numFmtId="0" fontId="3" fillId="0" borderId="25" xfId="0" applyFont="1" applyBorder="1" applyAlignment="1">
      <alignment vertical="center"/>
    </xf>
    <xf numFmtId="167" fontId="3" fillId="0" borderId="27" xfId="0" applyNumberFormat="1" applyFont="1" applyBorder="1" applyAlignment="1">
      <alignment horizontal="right" vertical="center"/>
    </xf>
    <xf numFmtId="0" fontId="5" fillId="0" borderId="33" xfId="0" applyFont="1" applyBorder="1" applyAlignment="1">
      <alignment vertical="center"/>
    </xf>
    <xf numFmtId="0" fontId="3" fillId="0" borderId="42" xfId="0" applyFont="1" applyBorder="1" applyAlignment="1">
      <alignment vertical="center"/>
    </xf>
    <xf numFmtId="0" fontId="3" fillId="0" borderId="43" xfId="0" applyFont="1" applyBorder="1" applyAlignment="1">
      <alignment vertical="center"/>
    </xf>
    <xf numFmtId="0" fontId="3" fillId="0" borderId="13" xfId="0" applyFont="1" applyBorder="1"/>
    <xf numFmtId="0" fontId="3" fillId="0" borderId="44" xfId="0" applyFont="1" applyBorder="1" applyAlignment="1">
      <alignment vertical="center"/>
    </xf>
    <xf numFmtId="0" fontId="3" fillId="0" borderId="45" xfId="0" applyFont="1" applyBorder="1"/>
    <xf numFmtId="0" fontId="3" fillId="0" borderId="46" xfId="0" applyFont="1" applyBorder="1" applyAlignment="1">
      <alignment vertical="center"/>
    </xf>
    <xf numFmtId="49" fontId="3" fillId="0" borderId="6" xfId="0" applyNumberFormat="1" applyFont="1" applyBorder="1" applyAlignment="1">
      <alignment vertical="center"/>
    </xf>
    <xf numFmtId="49" fontId="3" fillId="3" borderId="47" xfId="0" applyNumberFormat="1" applyFont="1" applyFill="1" applyBorder="1" applyAlignment="1">
      <alignment horizontal="center" vertical="center" wrapText="1"/>
    </xf>
    <xf numFmtId="1" fontId="3" fillId="3" borderId="48" xfId="0" applyNumberFormat="1" applyFont="1" applyFill="1" applyBorder="1" applyAlignment="1">
      <alignment horizontal="center" vertical="center" wrapText="1"/>
    </xf>
    <xf numFmtId="49" fontId="8" fillId="2" borderId="0" xfId="0" applyNumberFormat="1" applyFont="1" applyFill="1"/>
    <xf numFmtId="49" fontId="7" fillId="2" borderId="0" xfId="0" applyNumberFormat="1" applyFont="1" applyFill="1" applyAlignment="1">
      <alignment vertical="center"/>
    </xf>
    <xf numFmtId="49" fontId="3" fillId="2" borderId="0" xfId="0" applyNumberFormat="1" applyFont="1" applyFill="1" applyAlignment="1">
      <alignment vertical="center"/>
    </xf>
    <xf numFmtId="0" fontId="3" fillId="4" borderId="0" xfId="0" applyFont="1" applyFill="1" applyAlignment="1">
      <alignment horizontal="left" vertical="center"/>
    </xf>
    <xf numFmtId="49" fontId="3" fillId="4" borderId="0" xfId="0" applyNumberFormat="1" applyFont="1" applyFill="1" applyAlignment="1">
      <alignment horizontal="left" vertical="center"/>
    </xf>
    <xf numFmtId="49" fontId="3" fillId="3" borderId="49" xfId="0" applyNumberFormat="1" applyFont="1" applyFill="1" applyBorder="1" applyAlignment="1">
      <alignment horizontal="center" vertical="center" wrapText="1"/>
    </xf>
    <xf numFmtId="1" fontId="3" fillId="3" borderId="32" xfId="0" applyNumberFormat="1" applyFont="1" applyFill="1" applyBorder="1" applyAlignment="1">
      <alignment horizontal="center" vertical="center" wrapText="1"/>
    </xf>
    <xf numFmtId="49" fontId="4" fillId="2" borderId="0" xfId="0" applyNumberFormat="1" applyFont="1" applyFill="1"/>
    <xf numFmtId="2" fontId="2" fillId="0" borderId="0" xfId="0" applyNumberFormat="1" applyFont="1" applyProtection="1">
      <protection locked="0"/>
    </xf>
    <xf numFmtId="0" fontId="2" fillId="0" borderId="0" xfId="0" applyFont="1" applyProtection="1">
      <protection locked="0"/>
    </xf>
    <xf numFmtId="49" fontId="4" fillId="2" borderId="0" xfId="0" applyNumberFormat="1" applyFont="1" applyFill="1" applyAlignment="1">
      <alignment vertical="center"/>
    </xf>
    <xf numFmtId="49" fontId="3" fillId="2" borderId="0" xfId="0" applyNumberFormat="1" applyFont="1" applyFill="1" applyAlignment="1">
      <alignment horizontal="center" vertical="center"/>
    </xf>
    <xf numFmtId="49" fontId="3" fillId="2" borderId="0" xfId="0" applyNumberFormat="1" applyFont="1" applyFill="1" applyAlignment="1">
      <alignment horizontal="left" vertical="center"/>
    </xf>
    <xf numFmtId="49" fontId="3" fillId="3" borderId="50" xfId="0" applyNumberFormat="1" applyFont="1" applyFill="1" applyBorder="1" applyAlignment="1">
      <alignment horizontal="center" vertical="center" wrapText="1"/>
    </xf>
    <xf numFmtId="1" fontId="3" fillId="3" borderId="51" xfId="0" applyNumberFormat="1" applyFont="1" applyFill="1" applyBorder="1" applyAlignment="1">
      <alignment horizontal="center" vertical="center" wrapText="1"/>
    </xf>
    <xf numFmtId="0" fontId="2" fillId="4" borderId="16" xfId="0" applyFont="1" applyFill="1" applyBorder="1"/>
    <xf numFmtId="0" fontId="2" fillId="4" borderId="17" xfId="0" applyFont="1" applyFill="1" applyBorder="1"/>
    <xf numFmtId="0" fontId="2" fillId="0" borderId="1" xfId="0" applyFont="1" applyBorder="1"/>
    <xf numFmtId="0" fontId="2" fillId="0" borderId="2" xfId="0" applyFont="1" applyBorder="1"/>
    <xf numFmtId="0" fontId="2" fillId="0" borderId="3" xfId="0" applyFont="1" applyBorder="1"/>
    <xf numFmtId="0" fontId="9" fillId="0" borderId="2" xfId="0" applyFont="1" applyBorder="1"/>
    <xf numFmtId="0" fontId="2" fillId="0" borderId="13" xfId="0" applyFont="1" applyBorder="1"/>
    <xf numFmtId="0" fontId="2" fillId="0" borderId="14" xfId="0" applyFont="1" applyBorder="1"/>
    <xf numFmtId="0" fontId="2" fillId="0" borderId="15" xfId="0" applyFont="1" applyBorder="1"/>
    <xf numFmtId="164" fontId="3" fillId="0" borderId="25" xfId="0" applyNumberFormat="1" applyFont="1" applyBorder="1" applyAlignment="1">
      <alignment vertical="center"/>
    </xf>
    <xf numFmtId="164" fontId="3" fillId="0" borderId="8" xfId="0" applyNumberFormat="1" applyFont="1" applyBorder="1" applyAlignment="1">
      <alignment vertical="center"/>
    </xf>
    <xf numFmtId="164" fontId="3" fillId="0" borderId="38" xfId="0" applyNumberFormat="1" applyFont="1" applyBorder="1" applyAlignment="1">
      <alignment vertical="center"/>
    </xf>
    <xf numFmtId="164" fontId="3" fillId="0" borderId="0" xfId="0" applyNumberFormat="1" applyFont="1" applyAlignment="1">
      <alignment vertical="center"/>
    </xf>
    <xf numFmtId="164" fontId="3" fillId="0" borderId="26" xfId="0" applyNumberFormat="1" applyFont="1" applyBorder="1" applyAlignment="1">
      <alignment vertical="center"/>
    </xf>
    <xf numFmtId="164" fontId="3" fillId="0" borderId="28" xfId="0" applyNumberFormat="1" applyFont="1" applyBorder="1" applyAlignment="1">
      <alignment vertical="center"/>
    </xf>
    <xf numFmtId="164" fontId="3" fillId="0" borderId="12" xfId="0" applyNumberFormat="1" applyFont="1" applyBorder="1" applyAlignment="1">
      <alignment vertical="center"/>
    </xf>
    <xf numFmtId="164" fontId="3" fillId="0" borderId="29" xfId="0" applyNumberFormat="1" applyFont="1" applyBorder="1" applyAlignment="1">
      <alignment vertical="center"/>
    </xf>
    <xf numFmtId="164" fontId="3" fillId="0" borderId="9" xfId="0" applyNumberFormat="1" applyFont="1" applyBorder="1" applyAlignment="1">
      <alignment vertical="center"/>
    </xf>
    <xf numFmtId="49" fontId="3" fillId="0" borderId="26" xfId="0" applyNumberFormat="1" applyFont="1" applyBorder="1" applyAlignment="1">
      <alignment vertical="center"/>
    </xf>
    <xf numFmtId="3" fontId="2" fillId="0" borderId="52" xfId="0" applyNumberFormat="1" applyFont="1" applyBorder="1" applyAlignment="1">
      <alignment vertical="center"/>
    </xf>
    <xf numFmtId="3" fontId="2" fillId="0" borderId="34" xfId="0" applyNumberFormat="1" applyFont="1" applyBorder="1" applyAlignment="1">
      <alignment vertical="center"/>
    </xf>
    <xf numFmtId="166" fontId="2" fillId="0" borderId="35" xfId="0" applyNumberFormat="1" applyFont="1" applyBorder="1" applyAlignment="1">
      <alignment horizontal="right" vertical="center" wrapText="1"/>
    </xf>
    <xf numFmtId="4" fontId="2" fillId="0" borderId="33" xfId="0" applyNumberFormat="1" applyFont="1" applyBorder="1" applyAlignment="1">
      <alignment horizontal="right" vertical="center" wrapText="1"/>
    </xf>
    <xf numFmtId="3" fontId="2" fillId="0" borderId="35" xfId="0" applyNumberFormat="1" applyFont="1" applyBorder="1" applyAlignment="1">
      <alignment vertical="center"/>
    </xf>
    <xf numFmtId="3" fontId="2" fillId="0" borderId="33" xfId="0" applyNumberFormat="1" applyFont="1" applyBorder="1" applyAlignment="1">
      <alignment vertical="center"/>
    </xf>
    <xf numFmtId="3" fontId="2" fillId="0" borderId="34" xfId="0" applyNumberFormat="1" applyFont="1" applyBorder="1" applyAlignment="1">
      <alignment vertical="center" wrapText="1"/>
    </xf>
    <xf numFmtId="4" fontId="2" fillId="0" borderId="34" xfId="0" applyNumberFormat="1" applyFont="1" applyBorder="1" applyAlignment="1">
      <alignment horizontal="right" vertical="center" wrapText="1"/>
    </xf>
    <xf numFmtId="3" fontId="2" fillId="0" borderId="46" xfId="0" applyNumberFormat="1" applyFont="1" applyBorder="1" applyAlignment="1">
      <alignment vertical="center"/>
    </xf>
    <xf numFmtId="4" fontId="2" fillId="0" borderId="28" xfId="0" applyNumberFormat="1" applyFont="1" applyBorder="1" applyAlignment="1">
      <alignment horizontal="right" vertical="center" wrapText="1"/>
    </xf>
    <xf numFmtId="4" fontId="2" fillId="0" borderId="28" xfId="0" applyNumberFormat="1" applyFont="1" applyBorder="1" applyAlignment="1">
      <alignment horizontal="right" vertical="center"/>
    </xf>
    <xf numFmtId="3" fontId="2" fillId="0" borderId="12" xfId="0" applyNumberFormat="1" applyFont="1" applyBorder="1" applyAlignment="1">
      <alignment vertical="center"/>
    </xf>
    <xf numFmtId="0" fontId="10" fillId="0" borderId="12" xfId="0" applyFont="1" applyBorder="1" applyAlignment="1">
      <alignment horizontal="right" vertical="center"/>
    </xf>
    <xf numFmtId="0" fontId="10" fillId="0" borderId="9" xfId="0" applyFont="1" applyBorder="1" applyAlignment="1">
      <alignment horizontal="left" vertical="center"/>
    </xf>
    <xf numFmtId="3" fontId="2" fillId="0" borderId="28" xfId="0" applyNumberFormat="1" applyFont="1" applyBorder="1" applyAlignment="1">
      <alignment vertical="center"/>
    </xf>
    <xf numFmtId="3" fontId="2" fillId="0" borderId="0" xfId="0" applyNumberFormat="1" applyFont="1" applyAlignment="1">
      <alignment vertical="center"/>
    </xf>
    <xf numFmtId="4" fontId="2" fillId="0" borderId="16" xfId="0" applyNumberFormat="1" applyFont="1" applyBorder="1" applyAlignment="1">
      <alignment horizontal="right" vertical="center" wrapText="1"/>
    </xf>
    <xf numFmtId="4" fontId="2" fillId="0" borderId="16" xfId="0" applyNumberFormat="1" applyFont="1" applyBorder="1" applyAlignment="1">
      <alignment horizontal="right" vertical="center"/>
    </xf>
    <xf numFmtId="3" fontId="2" fillId="0" borderId="18" xfId="0" applyNumberFormat="1" applyFont="1" applyBorder="1" applyAlignment="1">
      <alignment vertical="center"/>
    </xf>
    <xf numFmtId="4" fontId="2" fillId="0" borderId="45" xfId="0" applyNumberFormat="1" applyFont="1" applyBorder="1" applyAlignment="1">
      <alignment horizontal="right" vertical="center" wrapText="1"/>
    </xf>
    <xf numFmtId="4" fontId="2" fillId="0" borderId="17" xfId="0" applyNumberFormat="1" applyFont="1" applyBorder="1" applyAlignment="1">
      <alignment horizontal="right" vertical="center" wrapText="1"/>
    </xf>
    <xf numFmtId="3" fontId="2" fillId="0" borderId="14" xfId="0" applyNumberFormat="1" applyFont="1" applyBorder="1" applyAlignment="1">
      <alignment vertical="center" wrapText="1"/>
    </xf>
    <xf numFmtId="3" fontId="3" fillId="0" borderId="29" xfId="0" applyNumberFormat="1" applyFont="1" applyBorder="1" applyAlignment="1">
      <alignment horizontal="right" vertical="center" wrapText="1"/>
    </xf>
    <xf numFmtId="4" fontId="3" fillId="0" borderId="28" xfId="0" applyNumberFormat="1" applyFont="1" applyBorder="1" applyAlignment="1">
      <alignment horizontal="right" vertical="center" wrapText="1"/>
    </xf>
    <xf numFmtId="4" fontId="2" fillId="0" borderId="29" xfId="0" applyNumberFormat="1" applyFont="1" applyBorder="1" applyAlignment="1">
      <alignment horizontal="right" vertical="center" wrapText="1"/>
    </xf>
    <xf numFmtId="3" fontId="3" fillId="0" borderId="28" xfId="0" applyNumberFormat="1" applyFont="1" applyBorder="1" applyAlignment="1">
      <alignment horizontal="right" vertical="center" wrapText="1"/>
    </xf>
    <xf numFmtId="4" fontId="5" fillId="0" borderId="53" xfId="0" applyNumberFormat="1" applyFont="1" applyBorder="1" applyAlignment="1">
      <alignment horizontal="right" vertical="center" wrapText="1"/>
    </xf>
    <xf numFmtId="0" fontId="2" fillId="0" borderId="20" xfId="0" applyFont="1" applyBorder="1" applyAlignment="1">
      <alignment vertical="center"/>
    </xf>
    <xf numFmtId="0" fontId="2" fillId="0" borderId="0" xfId="0" applyFont="1" applyAlignment="1">
      <alignment vertical="center"/>
    </xf>
    <xf numFmtId="0" fontId="2" fillId="4" borderId="0" xfId="0" applyFont="1" applyFill="1" applyAlignment="1">
      <alignment horizontal="left" vertical="center"/>
    </xf>
    <xf numFmtId="49" fontId="2" fillId="3" borderId="47" xfId="0" applyNumberFormat="1" applyFont="1" applyFill="1" applyBorder="1" applyAlignment="1">
      <alignment horizontal="center" vertical="center" wrapText="1"/>
    </xf>
    <xf numFmtId="1" fontId="2" fillId="3" borderId="48" xfId="0" applyNumberFormat="1" applyFont="1" applyFill="1" applyBorder="1" applyAlignment="1">
      <alignment horizontal="center" vertical="center" wrapText="1"/>
    </xf>
    <xf numFmtId="0" fontId="14" fillId="0" borderId="0" xfId="0" applyFont="1" applyAlignment="1">
      <alignment vertical="center"/>
    </xf>
    <xf numFmtId="166" fontId="15" fillId="0" borderId="0" xfId="0" applyNumberFormat="1" applyFont="1" applyAlignment="1">
      <alignment horizontal="center" vertical="center"/>
    </xf>
    <xf numFmtId="4" fontId="15" fillId="0" borderId="0" xfId="0" applyNumberFormat="1" applyFont="1" applyAlignment="1">
      <alignment horizontal="right" vertical="center"/>
    </xf>
    <xf numFmtId="166" fontId="2" fillId="0" borderId="0" xfId="0" applyNumberFormat="1" applyFont="1" applyAlignment="1">
      <alignment horizontal="center" vertical="center"/>
    </xf>
    <xf numFmtId="165" fontId="2" fillId="0" borderId="0" xfId="0" applyNumberFormat="1" applyFont="1" applyAlignment="1">
      <alignment horizontal="right" vertical="center"/>
    </xf>
    <xf numFmtId="4" fontId="2" fillId="0" borderId="0" xfId="0" applyNumberFormat="1" applyFont="1" applyAlignment="1">
      <alignment horizontal="right" vertical="center"/>
    </xf>
    <xf numFmtId="166" fontId="2" fillId="0" borderId="0" xfId="0" applyNumberFormat="1" applyFont="1" applyAlignment="1">
      <alignment horizontal="right" vertical="center"/>
    </xf>
    <xf numFmtId="166" fontId="14" fillId="0" borderId="0" xfId="0" applyNumberFormat="1" applyFont="1" applyAlignment="1">
      <alignment horizontal="center" vertical="center"/>
    </xf>
    <xf numFmtId="4" fontId="14" fillId="0" borderId="0" xfId="0" applyNumberFormat="1" applyFont="1" applyAlignment="1">
      <alignment horizontal="right" vertical="center"/>
    </xf>
    <xf numFmtId="4" fontId="16" fillId="0" borderId="0" xfId="0" applyNumberFormat="1" applyFont="1" applyAlignment="1">
      <alignment horizontal="right" vertical="center"/>
    </xf>
    <xf numFmtId="4" fontId="17" fillId="0" borderId="0" xfId="0" applyNumberFormat="1" applyFont="1" applyAlignment="1">
      <alignment horizontal="right" vertical="center"/>
    </xf>
    <xf numFmtId="1" fontId="2" fillId="3" borderId="48" xfId="0" applyNumberFormat="1" applyFont="1" applyFill="1" applyBorder="1" applyAlignment="1">
      <alignment horizontal="center" vertical="center"/>
    </xf>
    <xf numFmtId="165" fontId="2" fillId="5" borderId="0" xfId="0" applyNumberFormat="1" applyFont="1" applyFill="1" applyAlignment="1">
      <alignment horizontal="right" vertical="center"/>
    </xf>
    <xf numFmtId="0" fontId="2" fillId="0" borderId="0" xfId="0" applyFont="1" applyAlignment="1">
      <alignment horizontal="left" vertical="center" wrapText="1"/>
    </xf>
    <xf numFmtId="0" fontId="3" fillId="0" borderId="0" xfId="0" applyFont="1" applyProtection="1">
      <protection locked="0"/>
    </xf>
    <xf numFmtId="2" fontId="3" fillId="0" borderId="0" xfId="0" applyNumberFormat="1" applyFont="1" applyProtection="1">
      <protection locked="0"/>
    </xf>
    <xf numFmtId="0" fontId="15" fillId="0" borderId="0" xfId="0" applyFont="1" applyAlignment="1">
      <alignment horizontal="left" vertical="top" wrapText="1"/>
    </xf>
    <xf numFmtId="49" fontId="2" fillId="2" borderId="17" xfId="0" applyNumberFormat="1" applyFont="1" applyFill="1" applyBorder="1" applyAlignment="1">
      <alignment horizontal="left" vertical="top" wrapText="1"/>
    </xf>
    <xf numFmtId="0" fontId="14" fillId="0" borderId="0" xfId="0" applyFont="1" applyAlignment="1">
      <alignment horizontal="left" vertical="top" wrapText="1"/>
    </xf>
    <xf numFmtId="0" fontId="2" fillId="0" borderId="0" xfId="0" applyFont="1" applyAlignment="1">
      <alignment horizontal="left" vertical="top" wrapText="1"/>
    </xf>
    <xf numFmtId="0" fontId="2" fillId="5" borderId="0" xfId="0" applyFont="1" applyFill="1" applyAlignment="1">
      <alignment horizontal="left" vertical="top" wrapText="1"/>
    </xf>
    <xf numFmtId="0" fontId="17" fillId="0" borderId="0" xfId="0" applyFont="1" applyAlignment="1">
      <alignment horizontal="left" vertical="top" wrapText="1"/>
    </xf>
    <xf numFmtId="0" fontId="2" fillId="0" borderId="0" xfId="0" applyFont="1" applyAlignment="1" applyProtection="1">
      <alignment horizontal="left" vertical="top" wrapText="1"/>
      <protection locked="0"/>
    </xf>
    <xf numFmtId="166" fontId="19" fillId="0" borderId="0" xfId="0" applyNumberFormat="1" applyFont="1" applyAlignment="1">
      <alignment horizontal="center" vertical="center"/>
    </xf>
    <xf numFmtId="0" fontId="19" fillId="0" borderId="0" xfId="0" applyFont="1" applyAlignment="1">
      <alignment vertical="center"/>
    </xf>
    <xf numFmtId="4" fontId="19" fillId="0" borderId="0" xfId="0" applyNumberFormat="1" applyFont="1" applyAlignment="1">
      <alignment horizontal="right" vertical="center"/>
    </xf>
    <xf numFmtId="166" fontId="20" fillId="0" borderId="0" xfId="0" applyNumberFormat="1" applyFont="1" applyAlignment="1">
      <alignment horizontal="center" vertical="center"/>
    </xf>
    <xf numFmtId="0" fontId="20" fillId="0" borderId="0" xfId="0" applyFont="1"/>
    <xf numFmtId="4" fontId="20" fillId="0" borderId="0" xfId="0" applyNumberFormat="1" applyFont="1"/>
    <xf numFmtId="0" fontId="3" fillId="0" borderId="0" xfId="0" applyFont="1"/>
    <xf numFmtId="0" fontId="21" fillId="0" borderId="0" xfId="0" applyFont="1"/>
    <xf numFmtId="4" fontId="21" fillId="0" borderId="0" xfId="0" applyNumberFormat="1" applyFont="1"/>
    <xf numFmtId="0" fontId="0" fillId="0" borderId="0" xfId="0" applyAlignment="1">
      <alignment horizontal="left" vertical="center" wrapText="1"/>
    </xf>
    <xf numFmtId="0" fontId="15" fillId="0" borderId="0" xfId="0" applyFont="1" applyAlignment="1">
      <alignment horizontal="left" vertical="center"/>
    </xf>
    <xf numFmtId="0" fontId="2" fillId="0" borderId="0" xfId="0" applyFont="1" applyAlignment="1" applyProtection="1">
      <alignment horizontal="left" vertical="center"/>
      <protection locked="0"/>
    </xf>
    <xf numFmtId="0" fontId="14" fillId="0" borderId="0" xfId="0" applyFont="1" applyAlignment="1">
      <alignment horizontal="right" vertical="center"/>
    </xf>
    <xf numFmtId="0" fontId="15" fillId="0" borderId="0" xfId="0" applyFont="1" applyAlignment="1">
      <alignment horizontal="right" vertical="center"/>
    </xf>
    <xf numFmtId="0" fontId="5" fillId="0" borderId="0" xfId="0" applyFont="1" applyAlignment="1">
      <alignment horizontal="right" vertical="center"/>
    </xf>
    <xf numFmtId="0" fontId="12" fillId="0" borderId="0" xfId="0" applyFont="1" applyAlignment="1">
      <alignment horizontal="right" vertical="center"/>
    </xf>
    <xf numFmtId="0" fontId="15" fillId="0" borderId="0" xfId="0" applyFont="1" applyAlignment="1">
      <alignment horizontal="center" vertical="center"/>
    </xf>
    <xf numFmtId="49" fontId="2" fillId="3" borderId="49" xfId="0" applyNumberFormat="1" applyFont="1" applyFill="1" applyBorder="1" applyAlignment="1">
      <alignment horizontal="center" vertical="center" wrapText="1"/>
    </xf>
    <xf numFmtId="1" fontId="2" fillId="3" borderId="32" xfId="0" applyNumberFormat="1" applyFont="1" applyFill="1" applyBorder="1" applyAlignment="1">
      <alignment horizontal="center" vertical="center"/>
    </xf>
    <xf numFmtId="49" fontId="11" fillId="2" borderId="17" xfId="0" applyNumberFormat="1" applyFont="1" applyFill="1" applyBorder="1" applyAlignment="1">
      <alignment horizontal="right" vertical="center"/>
    </xf>
    <xf numFmtId="0" fontId="2" fillId="0" borderId="0" xfId="0" applyFont="1" applyAlignment="1" applyProtection="1">
      <alignment horizontal="right" vertical="center"/>
      <protection locked="0"/>
    </xf>
    <xf numFmtId="49" fontId="11" fillId="2" borderId="17" xfId="0" applyNumberFormat="1" applyFont="1" applyFill="1" applyBorder="1" applyAlignment="1">
      <alignment horizontal="center" vertical="center"/>
    </xf>
    <xf numFmtId="0" fontId="17" fillId="0" borderId="0" xfId="0" applyFont="1" applyAlignment="1">
      <alignment horizontal="center" vertical="center"/>
    </xf>
    <xf numFmtId="0" fontId="2" fillId="0" borderId="0" xfId="0" applyFont="1" applyAlignment="1" applyProtection="1">
      <alignment horizontal="center" vertical="center"/>
      <protection locked="0"/>
    </xf>
    <xf numFmtId="0" fontId="14" fillId="0" borderId="0" xfId="0" applyFont="1" applyAlignment="1">
      <alignment horizontal="center" vertical="center"/>
    </xf>
    <xf numFmtId="0" fontId="2" fillId="0" borderId="0" xfId="0" applyFont="1" applyAlignment="1">
      <alignment horizontal="center" vertical="center" wrapText="1"/>
    </xf>
    <xf numFmtId="49" fontId="2" fillId="2" borderId="0" xfId="0" applyNumberFormat="1" applyFont="1" applyFill="1" applyAlignment="1">
      <alignment horizontal="left" vertical="center" wrapText="1"/>
    </xf>
    <xf numFmtId="49" fontId="2" fillId="4" borderId="0" xfId="0" applyNumberFormat="1" applyFont="1" applyFill="1" applyAlignment="1">
      <alignment horizontal="left" vertical="center" wrapText="1"/>
    </xf>
    <xf numFmtId="49" fontId="11" fillId="2" borderId="17" xfId="0" applyNumberFormat="1" applyFont="1" applyFill="1" applyBorder="1" applyAlignment="1">
      <alignment horizontal="left" vertical="center" wrapText="1"/>
    </xf>
    <xf numFmtId="0" fontId="14" fillId="0" borderId="0" xfId="0" applyFont="1" applyAlignment="1">
      <alignment horizontal="left" vertical="center" wrapText="1"/>
    </xf>
    <xf numFmtId="0" fontId="15" fillId="0" borderId="0" xfId="0" applyFont="1" applyAlignment="1">
      <alignment horizontal="left" vertical="center" wrapText="1"/>
    </xf>
    <xf numFmtId="49" fontId="2" fillId="0" borderId="0" xfId="0" applyNumberFormat="1" applyFont="1" applyAlignment="1">
      <alignment horizontal="left" vertical="center" wrapText="1"/>
    </xf>
    <xf numFmtId="0" fontId="17"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15" fillId="0" borderId="0" xfId="0" applyFont="1" applyAlignment="1">
      <alignment horizontal="center" vertical="center" wrapText="1"/>
    </xf>
    <xf numFmtId="0" fontId="17"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pplyProtection="1">
      <alignment horizontal="center" vertical="center" wrapText="1"/>
      <protection locked="0"/>
    </xf>
    <xf numFmtId="49" fontId="8" fillId="2" borderId="0" xfId="0" applyNumberFormat="1" applyFont="1" applyFill="1" applyAlignment="1">
      <alignment horizontal="left" vertical="center"/>
    </xf>
    <xf numFmtId="49" fontId="2" fillId="2" borderId="0" xfId="0" applyNumberFormat="1" applyFont="1" applyFill="1" applyAlignment="1">
      <alignment horizontal="left" vertical="center"/>
    </xf>
    <xf numFmtId="49" fontId="5" fillId="2" borderId="0" xfId="0" applyNumberFormat="1" applyFont="1" applyFill="1" applyAlignment="1">
      <alignment horizontal="left" vertical="center"/>
    </xf>
    <xf numFmtId="168" fontId="7" fillId="0" borderId="25" xfId="0" applyNumberFormat="1" applyFont="1" applyBorder="1" applyAlignment="1">
      <alignment vertical="center"/>
    </xf>
    <xf numFmtId="166" fontId="2" fillId="5" borderId="0" xfId="0" applyNumberFormat="1" applyFont="1" applyFill="1" applyAlignment="1">
      <alignment horizontal="center" vertical="center"/>
    </xf>
    <xf numFmtId="49" fontId="2" fillId="5" borderId="0" xfId="0" applyNumberFormat="1" applyFont="1" applyFill="1" applyAlignment="1">
      <alignment horizontal="left" vertical="center" wrapText="1"/>
    </xf>
    <xf numFmtId="164" fontId="3" fillId="0" borderId="25" xfId="0" applyNumberFormat="1" applyFont="1" applyBorder="1" applyAlignment="1">
      <alignment horizontal="left" vertical="center" wrapText="1"/>
    </xf>
    <xf numFmtId="164" fontId="3" fillId="0" borderId="8" xfId="0" applyNumberFormat="1" applyFont="1" applyBorder="1" applyAlignment="1">
      <alignment horizontal="left" vertical="center" wrapText="1"/>
    </xf>
    <xf numFmtId="164" fontId="3" fillId="0" borderId="5" xfId="0" applyNumberFormat="1" applyFont="1" applyBorder="1" applyAlignment="1">
      <alignment horizontal="left" vertical="center" wrapText="1"/>
    </xf>
    <xf numFmtId="164" fontId="3" fillId="0" borderId="38" xfId="0" applyNumberFormat="1" applyFont="1" applyBorder="1" applyAlignment="1">
      <alignment horizontal="left" vertical="center" wrapText="1"/>
    </xf>
    <xf numFmtId="164" fontId="3" fillId="0" borderId="0" xfId="0" applyNumberFormat="1" applyFont="1" applyAlignment="1">
      <alignment horizontal="left" vertical="center" wrapText="1"/>
    </xf>
    <xf numFmtId="164" fontId="3" fillId="0" borderId="7" xfId="0" applyNumberFormat="1" applyFont="1" applyBorder="1" applyAlignment="1">
      <alignment horizontal="left" vertical="center" wrapText="1"/>
    </xf>
    <xf numFmtId="164" fontId="7" fillId="0" borderId="29" xfId="0" applyNumberFormat="1" applyFont="1" applyBorder="1" applyAlignment="1">
      <alignment horizontal="left" vertical="center" wrapText="1"/>
    </xf>
    <xf numFmtId="164" fontId="7" fillId="0" borderId="10" xfId="0" applyNumberFormat="1" applyFont="1" applyBorder="1" applyAlignment="1">
      <alignment horizontal="left" vertical="center" wrapText="1"/>
    </xf>
    <xf numFmtId="164" fontId="7" fillId="0" borderId="11" xfId="0" applyNumberFormat="1" applyFont="1" applyBorder="1" applyAlignment="1">
      <alignment horizontal="left" vertical="center" wrapText="1"/>
    </xf>
    <xf numFmtId="164" fontId="3" fillId="0" borderId="29" xfId="0" applyNumberFormat="1" applyFont="1" applyBorder="1" applyAlignment="1">
      <alignment horizontal="left" vertical="center" wrapText="1"/>
    </xf>
    <xf numFmtId="164" fontId="3" fillId="0" borderId="10" xfId="0" applyNumberFormat="1" applyFont="1" applyBorder="1" applyAlignment="1">
      <alignment horizontal="left" vertical="center" wrapText="1"/>
    </xf>
    <xf numFmtId="164" fontId="3" fillId="0" borderId="11" xfId="0" applyNumberFormat="1" applyFont="1" applyBorder="1" applyAlignment="1">
      <alignment horizontal="left" vertical="center" wrapText="1"/>
    </xf>
    <xf numFmtId="0" fontId="2" fillId="0" borderId="0" xfId="0" applyFont="1" applyAlignment="1" applyProtection="1">
      <alignment horizontal="left" wrapText="1"/>
      <protection locked="0"/>
    </xf>
    <xf numFmtId="0" fontId="2" fillId="4" borderId="0" xfId="0" applyFont="1" applyFill="1" applyAlignment="1">
      <alignment horizontal="left" vertical="center"/>
    </xf>
    <xf numFmtId="0" fontId="2" fillId="0" borderId="0" xfId="0" applyFont="1" applyAlignment="1">
      <alignment horizontal="left" vertical="center"/>
    </xf>
    <xf numFmtId="49" fontId="2" fillId="4" borderId="0" xfId="0" applyNumberFormat="1" applyFont="1" applyFill="1" applyAlignment="1">
      <alignment horizontal="left" vertical="center"/>
    </xf>
    <xf numFmtId="0" fontId="2" fillId="6" borderId="47" xfId="0" applyFont="1" applyFill="1" applyBorder="1" applyAlignment="1" applyProtection="1">
      <alignment horizontal="center" vertical="center" wrapText="1"/>
      <protection locked="0"/>
    </xf>
    <xf numFmtId="0" fontId="2" fillId="6" borderId="50" xfId="0" applyFont="1" applyFill="1" applyBorder="1" applyAlignment="1" applyProtection="1">
      <alignment horizontal="center" vertical="center" wrapText="1"/>
      <protection locked="0"/>
    </xf>
    <xf numFmtId="0" fontId="2" fillId="6" borderId="48" xfId="0" applyFont="1" applyFill="1" applyBorder="1" applyAlignment="1" applyProtection="1">
      <alignment horizontal="center" vertical="center"/>
      <protection locked="0"/>
    </xf>
    <xf numFmtId="0" fontId="2" fillId="6" borderId="51" xfId="0" applyFont="1" applyFill="1" applyBorder="1" applyAlignment="1" applyProtection="1">
      <alignment horizontal="center" vertical="center"/>
      <protection locked="0"/>
    </xf>
    <xf numFmtId="0" fontId="2" fillId="6" borderId="0" xfId="0" applyFont="1" applyFill="1" applyAlignment="1">
      <alignment horizontal="right" vertical="center"/>
    </xf>
    <xf numFmtId="0" fontId="2" fillId="6" borderId="0" xfId="0" applyFont="1" applyFill="1" applyAlignment="1">
      <alignment vertical="center"/>
    </xf>
  </cellXfs>
  <cellStyles count="8">
    <cellStyle name="Hypertextový odkaz 2" xfId="4" xr:uid="{57810245-6986-45C2-82FC-15BC2A6CA051}"/>
    <cellStyle name="Měna 2" xfId="5" xr:uid="{95AB4765-6A4F-41A8-9D20-701B842C82BA}"/>
    <cellStyle name="Normální" xfId="0" builtinId="0"/>
    <cellStyle name="Normální 14" xfId="1" xr:uid="{00000000-0005-0000-0000-000001000000}"/>
    <cellStyle name="Normální 14 2" xfId="6" xr:uid="{3AD0F7C8-7D3A-4F9D-84F9-37958070CE2D}"/>
    <cellStyle name="Normální 16" xfId="2" xr:uid="{00000000-0005-0000-0000-000002000000}"/>
    <cellStyle name="Normální 16 2" xfId="7" xr:uid="{D5F5419A-8587-467C-B4ED-43AD19285D9F}"/>
    <cellStyle name="Normální 4" xfId="3" xr:uid="{00000000-0005-0000-0000-000003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S59"/>
  <sheetViews>
    <sheetView showGridLines="0" topLeftCell="A2" zoomScaleNormal="100" workbookViewId="0">
      <selection activeCell="T33" sqref="T33"/>
    </sheetView>
  </sheetViews>
  <sheetFormatPr defaultColWidth="9.140625" defaultRowHeight="12.75" x14ac:dyDescent="0.2"/>
  <cols>
    <col min="1" max="1" width="2.42578125" style="80" customWidth="1"/>
    <col min="2" max="2" width="3.140625" style="80" customWidth="1"/>
    <col min="3" max="3" width="2.7109375" style="80" customWidth="1"/>
    <col min="4" max="4" width="6.85546875" style="80" customWidth="1"/>
    <col min="5" max="5" width="13.5703125" style="80" customWidth="1"/>
    <col min="6" max="6" width="0.5703125" style="80" customWidth="1"/>
    <col min="7" max="7" width="2.5703125" style="80" customWidth="1"/>
    <col min="8" max="8" width="2.7109375" style="80" customWidth="1"/>
    <col min="9" max="9" width="9.7109375" style="80" customWidth="1"/>
    <col min="10" max="10" width="13.5703125" style="80" customWidth="1"/>
    <col min="11" max="11" width="0.7109375" style="80" customWidth="1"/>
    <col min="12" max="12" width="2.42578125" style="80" customWidth="1"/>
    <col min="13" max="13" width="2.85546875" style="80" customWidth="1"/>
    <col min="14" max="14" width="2" style="80" customWidth="1"/>
    <col min="15" max="15" width="12.7109375" style="80" customWidth="1"/>
    <col min="16" max="16" width="2.85546875" style="80" customWidth="1"/>
    <col min="17" max="17" width="2" style="80" customWidth="1"/>
    <col min="18" max="18" width="13.5703125" style="80" customWidth="1"/>
    <col min="19" max="19" width="0.5703125" style="80" customWidth="1"/>
    <col min="20" max="16384" width="9.140625" style="80"/>
  </cols>
  <sheetData>
    <row r="1" spans="1:19" ht="12.75" hidden="1" customHeight="1" x14ac:dyDescent="0.2">
      <c r="A1" s="88"/>
      <c r="B1" s="89"/>
      <c r="C1" s="89"/>
      <c r="D1" s="89"/>
      <c r="E1" s="89"/>
      <c r="F1" s="89"/>
      <c r="G1" s="89"/>
      <c r="H1" s="89"/>
      <c r="I1" s="89"/>
      <c r="J1" s="89"/>
      <c r="K1" s="89"/>
      <c r="L1" s="89"/>
      <c r="M1" s="89"/>
      <c r="N1" s="89"/>
      <c r="O1" s="89"/>
      <c r="P1" s="89"/>
      <c r="Q1" s="89"/>
      <c r="R1" s="89"/>
      <c r="S1" s="90"/>
    </row>
    <row r="2" spans="1:19" ht="23.25" customHeight="1" x14ac:dyDescent="0.35">
      <c r="A2" s="88"/>
      <c r="B2" s="89"/>
      <c r="C2" s="89"/>
      <c r="D2" s="89"/>
      <c r="E2" s="89"/>
      <c r="F2" s="89"/>
      <c r="G2" s="91" t="s">
        <v>79</v>
      </c>
      <c r="H2" s="89"/>
      <c r="I2" s="89"/>
      <c r="J2" s="89"/>
      <c r="K2" s="89"/>
      <c r="L2" s="89"/>
      <c r="M2" s="89"/>
      <c r="N2" s="89"/>
      <c r="O2" s="89"/>
      <c r="P2" s="89"/>
      <c r="Q2" s="89"/>
      <c r="R2" s="89"/>
      <c r="S2" s="90"/>
    </row>
    <row r="3" spans="1:19" ht="12" hidden="1" customHeight="1" x14ac:dyDescent="0.2">
      <c r="A3" s="92"/>
      <c r="B3" s="93"/>
      <c r="C3" s="93"/>
      <c r="D3" s="93"/>
      <c r="E3" s="93"/>
      <c r="F3" s="93"/>
      <c r="G3" s="93"/>
      <c r="H3" s="93"/>
      <c r="I3" s="93"/>
      <c r="J3" s="93"/>
      <c r="K3" s="93"/>
      <c r="L3" s="93"/>
      <c r="M3" s="93"/>
      <c r="N3" s="93"/>
      <c r="O3" s="93"/>
      <c r="P3" s="93"/>
      <c r="Q3" s="93"/>
      <c r="R3" s="93"/>
      <c r="S3" s="94"/>
    </row>
    <row r="4" spans="1:19" ht="8.25" customHeight="1" x14ac:dyDescent="0.2">
      <c r="A4" s="2"/>
      <c r="B4" s="3"/>
      <c r="C4" s="3"/>
      <c r="D4" s="3"/>
      <c r="E4" s="3"/>
      <c r="F4" s="3"/>
      <c r="G4" s="3"/>
      <c r="H4" s="3"/>
      <c r="I4" s="3"/>
      <c r="J4" s="3"/>
      <c r="K4" s="3"/>
      <c r="L4" s="3"/>
      <c r="M4" s="3"/>
      <c r="N4" s="3"/>
      <c r="O4" s="3"/>
      <c r="P4" s="3"/>
      <c r="Q4" s="3"/>
      <c r="R4" s="3"/>
      <c r="S4" s="4"/>
    </row>
    <row r="5" spans="1:19" ht="24" customHeight="1" x14ac:dyDescent="0.2">
      <c r="A5" s="5"/>
      <c r="B5" s="1" t="s">
        <v>0</v>
      </c>
      <c r="C5" s="1"/>
      <c r="D5" s="1"/>
      <c r="E5" s="204" t="s">
        <v>159</v>
      </c>
      <c r="F5" s="205"/>
      <c r="G5" s="205"/>
      <c r="H5" s="205"/>
      <c r="I5" s="205"/>
      <c r="J5" s="206"/>
      <c r="K5" s="1"/>
      <c r="L5" s="1"/>
      <c r="M5" s="1"/>
      <c r="N5" s="1"/>
      <c r="O5" s="1" t="s">
        <v>1</v>
      </c>
      <c r="P5" s="95" t="s">
        <v>2</v>
      </c>
      <c r="Q5" s="96"/>
      <c r="R5" s="6"/>
      <c r="S5" s="7"/>
    </row>
    <row r="6" spans="1:19" ht="17.25" hidden="1" customHeight="1" x14ac:dyDescent="0.2">
      <c r="A6" s="5"/>
      <c r="B6" s="1" t="s">
        <v>3</v>
      </c>
      <c r="C6" s="1"/>
      <c r="D6" s="1"/>
      <c r="E6" s="97" t="s">
        <v>4</v>
      </c>
      <c r="F6" s="1"/>
      <c r="G6" s="1"/>
      <c r="H6" s="1"/>
      <c r="I6" s="1"/>
      <c r="J6" s="8"/>
      <c r="K6" s="1"/>
      <c r="L6" s="1"/>
      <c r="M6" s="1"/>
      <c r="N6" s="1"/>
      <c r="O6" s="1"/>
      <c r="P6" s="97"/>
      <c r="Q6" s="98"/>
      <c r="R6" s="8"/>
      <c r="S6" s="7"/>
    </row>
    <row r="7" spans="1:19" ht="24" customHeight="1" x14ac:dyDescent="0.2">
      <c r="A7" s="5"/>
      <c r="B7" s="1" t="s">
        <v>5</v>
      </c>
      <c r="C7" s="1"/>
      <c r="D7" s="1"/>
      <c r="E7" s="207" t="s">
        <v>158</v>
      </c>
      <c r="F7" s="208"/>
      <c r="G7" s="208"/>
      <c r="H7" s="208"/>
      <c r="I7" s="208"/>
      <c r="J7" s="209"/>
      <c r="K7" s="1"/>
      <c r="L7" s="1"/>
      <c r="M7" s="1"/>
      <c r="N7" s="1"/>
      <c r="O7" s="1" t="s">
        <v>6</v>
      </c>
      <c r="P7" s="97" t="s">
        <v>7</v>
      </c>
      <c r="Q7" s="98"/>
      <c r="R7" s="8"/>
      <c r="S7" s="7"/>
    </row>
    <row r="8" spans="1:19" ht="17.25" hidden="1" customHeight="1" x14ac:dyDescent="0.2">
      <c r="A8" s="5"/>
      <c r="B8" s="1" t="s">
        <v>8</v>
      </c>
      <c r="C8" s="1"/>
      <c r="D8" s="1"/>
      <c r="E8" s="97" t="s">
        <v>2</v>
      </c>
      <c r="F8" s="1"/>
      <c r="G8" s="1"/>
      <c r="H8" s="1"/>
      <c r="I8" s="1"/>
      <c r="J8" s="8"/>
      <c r="K8" s="1"/>
      <c r="L8" s="1"/>
      <c r="M8" s="1"/>
      <c r="N8" s="1"/>
      <c r="O8" s="1"/>
      <c r="P8" s="97"/>
      <c r="Q8" s="98"/>
      <c r="R8" s="8"/>
      <c r="S8" s="7"/>
    </row>
    <row r="9" spans="1:19" ht="24" customHeight="1" x14ac:dyDescent="0.2">
      <c r="A9" s="5"/>
      <c r="B9" s="1" t="s">
        <v>9</v>
      </c>
      <c r="C9" s="1"/>
      <c r="D9" s="1"/>
      <c r="E9" s="210" t="s">
        <v>80</v>
      </c>
      <c r="F9" s="211"/>
      <c r="G9" s="211"/>
      <c r="H9" s="211"/>
      <c r="I9" s="211"/>
      <c r="J9" s="212"/>
      <c r="K9" s="1"/>
      <c r="L9" s="1"/>
      <c r="M9" s="1"/>
      <c r="N9" s="1"/>
      <c r="O9" s="1" t="s">
        <v>10</v>
      </c>
      <c r="P9" s="213" t="s">
        <v>7</v>
      </c>
      <c r="Q9" s="214"/>
      <c r="R9" s="215"/>
      <c r="S9" s="7"/>
    </row>
    <row r="10" spans="1:19" ht="17.25" hidden="1" customHeight="1" x14ac:dyDescent="0.2">
      <c r="A10" s="5"/>
      <c r="B10" s="1" t="s">
        <v>11</v>
      </c>
      <c r="C10" s="1"/>
      <c r="D10" s="1"/>
      <c r="E10" s="1" t="s">
        <v>2</v>
      </c>
      <c r="F10" s="1"/>
      <c r="G10" s="1"/>
      <c r="H10" s="1"/>
      <c r="I10" s="1"/>
      <c r="J10" s="1"/>
      <c r="K10" s="1"/>
      <c r="L10" s="1"/>
      <c r="M10" s="1"/>
      <c r="N10" s="1"/>
      <c r="O10" s="1"/>
      <c r="P10" s="98"/>
      <c r="Q10" s="98"/>
      <c r="R10" s="1"/>
      <c r="S10" s="7"/>
    </row>
    <row r="11" spans="1:19" ht="17.25" hidden="1" customHeight="1" x14ac:dyDescent="0.2">
      <c r="A11" s="5"/>
      <c r="B11" s="1" t="s">
        <v>12</v>
      </c>
      <c r="C11" s="1"/>
      <c r="D11" s="1"/>
      <c r="E11" s="1" t="s">
        <v>2</v>
      </c>
      <c r="F11" s="1"/>
      <c r="G11" s="1"/>
      <c r="H11" s="1"/>
      <c r="I11" s="1"/>
      <c r="J11" s="1"/>
      <c r="K11" s="1"/>
      <c r="L11" s="1"/>
      <c r="M11" s="1"/>
      <c r="N11" s="1"/>
      <c r="O11" s="1"/>
      <c r="P11" s="98"/>
      <c r="Q11" s="98"/>
      <c r="R11" s="1"/>
      <c r="S11" s="7"/>
    </row>
    <row r="12" spans="1:19" ht="17.25" hidden="1" customHeight="1" x14ac:dyDescent="0.2">
      <c r="A12" s="5"/>
      <c r="B12" s="1" t="s">
        <v>13</v>
      </c>
      <c r="C12" s="1"/>
      <c r="D12" s="1"/>
      <c r="E12" s="1" t="s">
        <v>2</v>
      </c>
      <c r="F12" s="1"/>
      <c r="G12" s="1"/>
      <c r="H12" s="1"/>
      <c r="I12" s="1"/>
      <c r="J12" s="1"/>
      <c r="K12" s="1"/>
      <c r="L12" s="1"/>
      <c r="M12" s="1"/>
      <c r="N12" s="1"/>
      <c r="O12" s="1"/>
      <c r="P12" s="98"/>
      <c r="Q12" s="98"/>
      <c r="R12" s="1"/>
      <c r="S12" s="7"/>
    </row>
    <row r="13" spans="1:19" ht="17.25" hidden="1" customHeight="1" x14ac:dyDescent="0.2">
      <c r="A13" s="5"/>
      <c r="B13" s="1"/>
      <c r="C13" s="1"/>
      <c r="D13" s="1"/>
      <c r="E13" s="1" t="s">
        <v>2</v>
      </c>
      <c r="F13" s="1"/>
      <c r="G13" s="1"/>
      <c r="H13" s="1"/>
      <c r="I13" s="1"/>
      <c r="J13" s="1"/>
      <c r="K13" s="1"/>
      <c r="L13" s="1"/>
      <c r="M13" s="1"/>
      <c r="N13" s="1"/>
      <c r="O13" s="1"/>
      <c r="P13" s="98"/>
      <c r="Q13" s="98"/>
      <c r="R13" s="1"/>
      <c r="S13" s="7"/>
    </row>
    <row r="14" spans="1:19" ht="17.25" hidden="1" customHeight="1" x14ac:dyDescent="0.2">
      <c r="A14" s="5"/>
      <c r="B14" s="1"/>
      <c r="C14" s="1"/>
      <c r="D14" s="1"/>
      <c r="E14" s="1" t="s">
        <v>2</v>
      </c>
      <c r="F14" s="1"/>
      <c r="G14" s="1"/>
      <c r="H14" s="1"/>
      <c r="I14" s="1"/>
      <c r="J14" s="1"/>
      <c r="K14" s="1"/>
      <c r="L14" s="1"/>
      <c r="M14" s="1"/>
      <c r="N14" s="1"/>
      <c r="O14" s="1"/>
      <c r="P14" s="98"/>
      <c r="Q14" s="98"/>
      <c r="R14" s="1"/>
      <c r="S14" s="7"/>
    </row>
    <row r="15" spans="1:19" ht="17.25" hidden="1" customHeight="1" x14ac:dyDescent="0.2">
      <c r="A15" s="5"/>
      <c r="B15" s="1"/>
      <c r="C15" s="1"/>
      <c r="D15" s="1"/>
      <c r="E15" s="1" t="s">
        <v>2</v>
      </c>
      <c r="F15" s="1"/>
      <c r="G15" s="1"/>
      <c r="H15" s="1"/>
      <c r="I15" s="1"/>
      <c r="J15" s="1"/>
      <c r="K15" s="1"/>
      <c r="L15" s="1"/>
      <c r="M15" s="1"/>
      <c r="N15" s="1"/>
      <c r="O15" s="1"/>
      <c r="P15" s="98"/>
      <c r="Q15" s="98"/>
      <c r="R15" s="1"/>
      <c r="S15" s="7"/>
    </row>
    <row r="16" spans="1:19" ht="17.25" hidden="1" customHeight="1" x14ac:dyDescent="0.2">
      <c r="A16" s="5"/>
      <c r="B16" s="1"/>
      <c r="C16" s="1"/>
      <c r="D16" s="1"/>
      <c r="E16" s="1" t="s">
        <v>2</v>
      </c>
      <c r="F16" s="1"/>
      <c r="G16" s="1"/>
      <c r="H16" s="1"/>
      <c r="I16" s="1"/>
      <c r="J16" s="1"/>
      <c r="K16" s="1"/>
      <c r="L16" s="1"/>
      <c r="M16" s="1"/>
      <c r="N16" s="1"/>
      <c r="O16" s="1"/>
      <c r="P16" s="98"/>
      <c r="Q16" s="98"/>
      <c r="R16" s="1"/>
      <c r="S16" s="7"/>
    </row>
    <row r="17" spans="1:19" ht="17.25" hidden="1" customHeight="1" x14ac:dyDescent="0.2">
      <c r="A17" s="5"/>
      <c r="B17" s="1"/>
      <c r="C17" s="1"/>
      <c r="D17" s="1"/>
      <c r="E17" s="1" t="s">
        <v>2</v>
      </c>
      <c r="F17" s="1"/>
      <c r="G17" s="1"/>
      <c r="H17" s="1"/>
      <c r="I17" s="1"/>
      <c r="J17" s="1"/>
      <c r="K17" s="1"/>
      <c r="L17" s="1"/>
      <c r="M17" s="1"/>
      <c r="N17" s="1"/>
      <c r="O17" s="1"/>
      <c r="P17" s="98"/>
      <c r="Q17" s="98"/>
      <c r="R17" s="1"/>
      <c r="S17" s="7"/>
    </row>
    <row r="18" spans="1:19" ht="17.25" hidden="1" customHeight="1" x14ac:dyDescent="0.2">
      <c r="A18" s="5"/>
      <c r="B18" s="1"/>
      <c r="C18" s="1"/>
      <c r="D18" s="1"/>
      <c r="E18" s="1" t="s">
        <v>2</v>
      </c>
      <c r="F18" s="1"/>
      <c r="G18" s="1"/>
      <c r="H18" s="1"/>
      <c r="I18" s="1"/>
      <c r="J18" s="1"/>
      <c r="K18" s="1"/>
      <c r="L18" s="1"/>
      <c r="M18" s="1"/>
      <c r="N18" s="1"/>
      <c r="O18" s="1"/>
      <c r="P18" s="98"/>
      <c r="Q18" s="98"/>
      <c r="R18" s="1"/>
      <c r="S18" s="7"/>
    </row>
    <row r="19" spans="1:19" ht="17.25" hidden="1" customHeight="1" x14ac:dyDescent="0.2">
      <c r="A19" s="5"/>
      <c r="B19" s="1"/>
      <c r="C19" s="1"/>
      <c r="D19" s="1"/>
      <c r="E19" s="1" t="s">
        <v>2</v>
      </c>
      <c r="F19" s="1"/>
      <c r="G19" s="1"/>
      <c r="H19" s="1"/>
      <c r="I19" s="1"/>
      <c r="J19" s="1"/>
      <c r="K19" s="1"/>
      <c r="L19" s="1"/>
      <c r="M19" s="1"/>
      <c r="N19" s="1"/>
      <c r="O19" s="1"/>
      <c r="P19" s="98"/>
      <c r="Q19" s="98"/>
      <c r="R19" s="1"/>
      <c r="S19" s="7"/>
    </row>
    <row r="20" spans="1:19" ht="17.25" hidden="1" customHeight="1" x14ac:dyDescent="0.2">
      <c r="A20" s="5"/>
      <c r="B20" s="1"/>
      <c r="C20" s="1"/>
      <c r="D20" s="1"/>
      <c r="E20" s="1" t="s">
        <v>2</v>
      </c>
      <c r="F20" s="1"/>
      <c r="G20" s="1"/>
      <c r="H20" s="1"/>
      <c r="I20" s="1"/>
      <c r="J20" s="1"/>
      <c r="K20" s="1"/>
      <c r="L20" s="1"/>
      <c r="M20" s="1"/>
      <c r="N20" s="1"/>
      <c r="O20" s="1"/>
      <c r="P20" s="98"/>
      <c r="Q20" s="98"/>
      <c r="R20" s="1"/>
      <c r="S20" s="7"/>
    </row>
    <row r="21" spans="1:19" ht="17.25" hidden="1" customHeight="1" x14ac:dyDescent="0.2">
      <c r="A21" s="5"/>
      <c r="B21" s="1"/>
      <c r="C21" s="1"/>
      <c r="D21" s="1"/>
      <c r="E21" s="1" t="s">
        <v>2</v>
      </c>
      <c r="F21" s="1"/>
      <c r="G21" s="1"/>
      <c r="H21" s="1"/>
      <c r="I21" s="1"/>
      <c r="J21" s="1"/>
      <c r="K21" s="1"/>
      <c r="L21" s="1"/>
      <c r="M21" s="1"/>
      <c r="N21" s="1"/>
      <c r="O21" s="1"/>
      <c r="P21" s="98"/>
      <c r="Q21" s="98"/>
      <c r="R21" s="1"/>
      <c r="S21" s="7"/>
    </row>
    <row r="22" spans="1:19" ht="17.25" hidden="1" customHeight="1" x14ac:dyDescent="0.2">
      <c r="A22" s="5"/>
      <c r="B22" s="1"/>
      <c r="C22" s="1"/>
      <c r="D22" s="1"/>
      <c r="E22" s="1" t="s">
        <v>2</v>
      </c>
      <c r="F22" s="1"/>
      <c r="G22" s="1"/>
      <c r="H22" s="1"/>
      <c r="I22" s="1"/>
      <c r="J22" s="1"/>
      <c r="K22" s="1"/>
      <c r="L22" s="1"/>
      <c r="M22" s="1"/>
      <c r="N22" s="1"/>
      <c r="O22" s="1"/>
      <c r="P22" s="98"/>
      <c r="Q22" s="98"/>
      <c r="R22" s="1"/>
      <c r="S22" s="7"/>
    </row>
    <row r="23" spans="1:19" ht="17.25" hidden="1" customHeight="1" x14ac:dyDescent="0.2">
      <c r="A23" s="5"/>
      <c r="B23" s="1"/>
      <c r="C23" s="1"/>
      <c r="D23" s="1"/>
      <c r="E23" s="1" t="s">
        <v>2</v>
      </c>
      <c r="F23" s="1"/>
      <c r="G23" s="1"/>
      <c r="H23" s="1"/>
      <c r="I23" s="1"/>
      <c r="J23" s="1"/>
      <c r="K23" s="1"/>
      <c r="L23" s="1"/>
      <c r="M23" s="1"/>
      <c r="N23" s="1"/>
      <c r="O23" s="1"/>
      <c r="P23" s="98"/>
      <c r="Q23" s="98"/>
      <c r="R23" s="1"/>
      <c r="S23" s="7"/>
    </row>
    <row r="24" spans="1:19" ht="17.25" hidden="1" customHeight="1" x14ac:dyDescent="0.2">
      <c r="A24" s="5"/>
      <c r="B24" s="1"/>
      <c r="C24" s="1"/>
      <c r="D24" s="1"/>
      <c r="E24" s="1" t="s">
        <v>2</v>
      </c>
      <c r="F24" s="1"/>
      <c r="G24" s="1"/>
      <c r="H24" s="1"/>
      <c r="I24" s="1"/>
      <c r="J24" s="1"/>
      <c r="K24" s="1"/>
      <c r="L24" s="1"/>
      <c r="M24" s="1"/>
      <c r="N24" s="1"/>
      <c r="O24" s="1"/>
      <c r="P24" s="98"/>
      <c r="Q24" s="98"/>
      <c r="R24" s="1"/>
      <c r="S24" s="7"/>
    </row>
    <row r="25" spans="1:19" ht="17.850000000000001" customHeight="1" x14ac:dyDescent="0.2">
      <c r="A25" s="5"/>
      <c r="B25" s="1"/>
      <c r="C25" s="1"/>
      <c r="D25" s="1"/>
      <c r="E25" s="1"/>
      <c r="F25" s="1"/>
      <c r="G25" s="1"/>
      <c r="H25" s="1"/>
      <c r="I25" s="1"/>
      <c r="J25" s="1"/>
      <c r="K25" s="1"/>
      <c r="L25" s="1"/>
      <c r="M25" s="1"/>
      <c r="N25" s="1"/>
      <c r="O25" s="1" t="s">
        <v>14</v>
      </c>
      <c r="P25" s="1" t="s">
        <v>15</v>
      </c>
      <c r="Q25" s="1"/>
      <c r="R25" s="1"/>
      <c r="S25" s="7"/>
    </row>
    <row r="26" spans="1:19" ht="27.75" customHeight="1" x14ac:dyDescent="0.2">
      <c r="A26" s="5"/>
      <c r="B26" s="1" t="s">
        <v>16</v>
      </c>
      <c r="C26" s="1"/>
      <c r="D26" s="1"/>
      <c r="E26" s="204" t="s">
        <v>158</v>
      </c>
      <c r="F26" s="205"/>
      <c r="G26" s="205"/>
      <c r="H26" s="205"/>
      <c r="I26" s="205"/>
      <c r="J26" s="206"/>
      <c r="K26" s="1"/>
      <c r="L26" s="1"/>
      <c r="M26" s="1"/>
      <c r="N26" s="1"/>
      <c r="O26" s="99" t="s">
        <v>7</v>
      </c>
      <c r="P26" s="100" t="s">
        <v>7</v>
      </c>
      <c r="Q26" s="101"/>
      <c r="R26" s="10"/>
      <c r="S26" s="7"/>
    </row>
    <row r="27" spans="1:19" ht="17.850000000000001" customHeight="1" x14ac:dyDescent="0.2">
      <c r="A27" s="5"/>
      <c r="B27" s="1" t="s">
        <v>17</v>
      </c>
      <c r="C27" s="1"/>
      <c r="D27" s="1"/>
      <c r="E27" s="97" t="s">
        <v>115</v>
      </c>
      <c r="F27" s="1"/>
      <c r="G27" s="1"/>
      <c r="H27" s="1"/>
      <c r="I27" s="1"/>
      <c r="J27" s="8"/>
      <c r="K27" s="1"/>
      <c r="L27" s="1"/>
      <c r="M27" s="1"/>
      <c r="N27" s="1"/>
      <c r="O27" s="99" t="s">
        <v>7</v>
      </c>
      <c r="P27" s="100" t="s">
        <v>7</v>
      </c>
      <c r="Q27" s="101"/>
      <c r="R27" s="10"/>
      <c r="S27" s="7"/>
    </row>
    <row r="28" spans="1:19" ht="17.850000000000001" customHeight="1" x14ac:dyDescent="0.2">
      <c r="A28" s="5"/>
      <c r="B28" s="1" t="s">
        <v>18</v>
      </c>
      <c r="C28" s="1"/>
      <c r="D28" s="1"/>
      <c r="E28" s="97" t="s">
        <v>2</v>
      </c>
      <c r="F28" s="1"/>
      <c r="G28" s="1"/>
      <c r="H28" s="1"/>
      <c r="I28" s="1"/>
      <c r="J28" s="8"/>
      <c r="K28" s="1"/>
      <c r="L28" s="1"/>
      <c r="M28" s="1"/>
      <c r="N28" s="1"/>
      <c r="O28" s="99" t="s">
        <v>7</v>
      </c>
      <c r="P28" s="100" t="s">
        <v>7</v>
      </c>
      <c r="Q28" s="101"/>
      <c r="R28" s="10"/>
      <c r="S28" s="7"/>
    </row>
    <row r="29" spans="1:19" ht="17.850000000000001" customHeight="1" x14ac:dyDescent="0.2">
      <c r="A29" s="5"/>
      <c r="B29" s="1"/>
      <c r="C29" s="1"/>
      <c r="D29" s="1"/>
      <c r="E29" s="102" t="s">
        <v>7</v>
      </c>
      <c r="F29" s="11"/>
      <c r="G29" s="11"/>
      <c r="H29" s="11"/>
      <c r="I29" s="11"/>
      <c r="J29" s="12"/>
      <c r="K29" s="1"/>
      <c r="L29" s="1"/>
      <c r="M29" s="1"/>
      <c r="N29" s="1"/>
      <c r="O29" s="98"/>
      <c r="P29" s="98"/>
      <c r="Q29" s="98"/>
      <c r="R29" s="1"/>
      <c r="S29" s="7"/>
    </row>
    <row r="30" spans="1:19" ht="17.850000000000001" customHeight="1" x14ac:dyDescent="0.2">
      <c r="A30" s="5"/>
      <c r="B30" s="1"/>
      <c r="C30" s="1"/>
      <c r="D30" s="1"/>
      <c r="E30" s="98" t="s">
        <v>19</v>
      </c>
      <c r="F30" s="1"/>
      <c r="G30" s="1" t="s">
        <v>20</v>
      </c>
      <c r="H30" s="1"/>
      <c r="I30" s="1"/>
      <c r="J30" s="1"/>
      <c r="K30" s="1"/>
      <c r="L30" s="1"/>
      <c r="M30" s="1"/>
      <c r="N30" s="1"/>
      <c r="O30" s="98" t="s">
        <v>21</v>
      </c>
      <c r="P30" s="98"/>
      <c r="Q30" s="98"/>
      <c r="R30" s="13"/>
      <c r="S30" s="7"/>
    </row>
    <row r="31" spans="1:19" ht="17.850000000000001" customHeight="1" x14ac:dyDescent="0.2">
      <c r="A31" s="5"/>
      <c r="B31" s="1"/>
      <c r="C31" s="1"/>
      <c r="D31" s="1"/>
      <c r="E31" s="99" t="s">
        <v>7</v>
      </c>
      <c r="F31" s="1"/>
      <c r="G31" s="100"/>
      <c r="H31" s="14"/>
      <c r="I31" s="103"/>
      <c r="J31" s="1"/>
      <c r="K31" s="1"/>
      <c r="L31" s="1"/>
      <c r="M31" s="1"/>
      <c r="N31" s="1"/>
      <c r="O31" s="104"/>
      <c r="P31" s="98"/>
      <c r="Q31" s="98"/>
      <c r="R31" s="13"/>
      <c r="S31" s="7"/>
    </row>
    <row r="32" spans="1:19" ht="8.25" customHeight="1" x14ac:dyDescent="0.2">
      <c r="A32" s="15"/>
      <c r="B32" s="16"/>
      <c r="C32" s="16"/>
      <c r="D32" s="16"/>
      <c r="E32" s="16"/>
      <c r="F32" s="16"/>
      <c r="G32" s="16"/>
      <c r="H32" s="16"/>
      <c r="I32" s="16"/>
      <c r="J32" s="16"/>
      <c r="K32" s="16"/>
      <c r="L32" s="16"/>
      <c r="M32" s="16"/>
      <c r="N32" s="16"/>
      <c r="O32" s="16"/>
      <c r="P32" s="16"/>
      <c r="Q32" s="16"/>
      <c r="R32" s="16"/>
      <c r="S32" s="17"/>
    </row>
    <row r="33" spans="1:19" ht="20.25" customHeight="1" x14ac:dyDescent="0.2">
      <c r="A33" s="18"/>
      <c r="B33" s="19"/>
      <c r="C33" s="19"/>
      <c r="D33" s="19"/>
      <c r="E33" s="20" t="s">
        <v>22</v>
      </c>
      <c r="F33" s="19"/>
      <c r="G33" s="19"/>
      <c r="H33" s="19"/>
      <c r="I33" s="19"/>
      <c r="J33" s="19"/>
      <c r="K33" s="19"/>
      <c r="L33" s="19"/>
      <c r="M33" s="19"/>
      <c r="N33" s="19"/>
      <c r="O33" s="19"/>
      <c r="P33" s="19"/>
      <c r="Q33" s="19"/>
      <c r="R33" s="19"/>
      <c r="S33" s="21"/>
    </row>
    <row r="34" spans="1:19" ht="20.25" customHeight="1" x14ac:dyDescent="0.2">
      <c r="A34" s="22" t="s">
        <v>23</v>
      </c>
      <c r="B34" s="23"/>
      <c r="C34" s="23"/>
      <c r="D34" s="24"/>
      <c r="E34" s="25" t="s">
        <v>24</v>
      </c>
      <c r="F34" s="24"/>
      <c r="G34" s="25" t="s">
        <v>25</v>
      </c>
      <c r="H34" s="23"/>
      <c r="I34" s="24"/>
      <c r="J34" s="25" t="s">
        <v>26</v>
      </c>
      <c r="K34" s="23"/>
      <c r="L34" s="25" t="s">
        <v>27</v>
      </c>
      <c r="M34" s="23"/>
      <c r="N34" s="23"/>
      <c r="O34" s="24"/>
      <c r="P34" s="25" t="s">
        <v>28</v>
      </c>
      <c r="Q34" s="23"/>
      <c r="R34" s="23"/>
      <c r="S34" s="26"/>
    </row>
    <row r="35" spans="1:19" ht="20.25" customHeight="1" x14ac:dyDescent="0.2">
      <c r="A35" s="105"/>
      <c r="B35" s="106"/>
      <c r="C35" s="106"/>
      <c r="D35" s="107">
        <v>0</v>
      </c>
      <c r="E35" s="108">
        <f>IF(D35=0,0,R49/D35)</f>
        <v>0</v>
      </c>
      <c r="F35" s="109"/>
      <c r="G35" s="110"/>
      <c r="H35" s="106"/>
      <c r="I35" s="107">
        <v>0</v>
      </c>
      <c r="J35" s="108">
        <f>IF(I35=0,0,R49/I35)</f>
        <v>0</v>
      </c>
      <c r="K35" s="111"/>
      <c r="L35" s="110"/>
      <c r="M35" s="106"/>
      <c r="N35" s="106"/>
      <c r="O35" s="107">
        <v>0</v>
      </c>
      <c r="P35" s="110"/>
      <c r="Q35" s="106"/>
      <c r="R35" s="112">
        <f>IF(O35=0,0,R49/O35)</f>
        <v>0</v>
      </c>
      <c r="S35" s="113"/>
    </row>
    <row r="36" spans="1:19" ht="20.25" customHeight="1" x14ac:dyDescent="0.2">
      <c r="A36" s="18"/>
      <c r="B36" s="19"/>
      <c r="C36" s="19"/>
      <c r="D36" s="19"/>
      <c r="E36" s="20" t="s">
        <v>29</v>
      </c>
      <c r="F36" s="19"/>
      <c r="G36" s="19"/>
      <c r="H36" s="19"/>
      <c r="I36" s="19"/>
      <c r="J36" s="27" t="s">
        <v>30</v>
      </c>
      <c r="K36" s="19"/>
      <c r="L36" s="19"/>
      <c r="M36" s="19"/>
      <c r="N36" s="19"/>
      <c r="O36" s="19"/>
      <c r="P36" s="19"/>
      <c r="Q36" s="19"/>
      <c r="R36" s="19"/>
      <c r="S36" s="21"/>
    </row>
    <row r="37" spans="1:19" ht="20.25" customHeight="1" x14ac:dyDescent="0.2">
      <c r="A37" s="28" t="s">
        <v>31</v>
      </c>
      <c r="B37" s="29"/>
      <c r="C37" s="30" t="s">
        <v>32</v>
      </c>
      <c r="D37" s="31"/>
      <c r="E37" s="31"/>
      <c r="F37" s="32"/>
      <c r="G37" s="28" t="s">
        <v>33</v>
      </c>
      <c r="H37" s="33"/>
      <c r="I37" s="30" t="s">
        <v>34</v>
      </c>
      <c r="J37" s="31"/>
      <c r="K37" s="31"/>
      <c r="L37" s="28" t="s">
        <v>35</v>
      </c>
      <c r="M37" s="33"/>
      <c r="N37" s="30" t="s">
        <v>36</v>
      </c>
      <c r="O37" s="31"/>
      <c r="P37" s="31"/>
      <c r="Q37" s="31"/>
      <c r="R37" s="31"/>
      <c r="S37" s="32"/>
    </row>
    <row r="38" spans="1:19" ht="20.25" customHeight="1" x14ac:dyDescent="0.2">
      <c r="A38" s="34">
        <v>1</v>
      </c>
      <c r="B38" s="35"/>
      <c r="C38" s="6"/>
      <c r="D38" s="36"/>
      <c r="E38" s="114"/>
      <c r="F38" s="37"/>
      <c r="G38" s="34">
        <v>10</v>
      </c>
      <c r="H38" s="38" t="s">
        <v>37</v>
      </c>
      <c r="I38" s="10"/>
      <c r="J38" s="115">
        <v>0</v>
      </c>
      <c r="K38" s="116"/>
      <c r="L38" s="34">
        <v>14</v>
      </c>
      <c r="M38" s="100" t="s">
        <v>38</v>
      </c>
      <c r="N38" s="14"/>
      <c r="O38" s="14"/>
      <c r="P38" s="117" t="str">
        <f>M51</f>
        <v>21</v>
      </c>
      <c r="Q38" s="118" t="s">
        <v>40</v>
      </c>
      <c r="R38" s="114">
        <f>(E38+E39+E40)*0.025</f>
        <v>0</v>
      </c>
      <c r="S38" s="39"/>
    </row>
    <row r="39" spans="1:19" ht="20.25" customHeight="1" x14ac:dyDescent="0.2">
      <c r="A39" s="34">
        <v>2</v>
      </c>
      <c r="B39" s="35"/>
      <c r="C39" s="6"/>
      <c r="D39" s="36"/>
      <c r="E39" s="114"/>
      <c r="F39" s="37"/>
      <c r="G39" s="34">
        <v>11</v>
      </c>
      <c r="H39" s="1" t="s">
        <v>41</v>
      </c>
      <c r="I39" s="36"/>
      <c r="J39" s="115">
        <v>0</v>
      </c>
      <c r="K39" s="116"/>
      <c r="L39" s="34">
        <v>15</v>
      </c>
      <c r="M39" s="100" t="s">
        <v>100</v>
      </c>
      <c r="N39" s="14"/>
      <c r="O39" s="14"/>
      <c r="P39" s="117" t="str">
        <f>M51</f>
        <v>21</v>
      </c>
      <c r="Q39" s="118" t="s">
        <v>40</v>
      </c>
      <c r="R39" s="114">
        <v>0</v>
      </c>
      <c r="S39" s="39"/>
    </row>
    <row r="40" spans="1:19" ht="20.25" customHeight="1" x14ac:dyDescent="0.2">
      <c r="A40" s="34">
        <v>3</v>
      </c>
      <c r="B40" s="35"/>
      <c r="C40" s="6"/>
      <c r="D40" s="36"/>
      <c r="E40" s="114"/>
      <c r="F40" s="37"/>
      <c r="G40" s="34">
        <v>12</v>
      </c>
      <c r="H40" s="38" t="s">
        <v>42</v>
      </c>
      <c r="I40" s="10"/>
      <c r="J40" s="115">
        <v>0</v>
      </c>
      <c r="K40" s="116"/>
      <c r="L40" s="34">
        <v>16</v>
      </c>
      <c r="M40" s="100" t="s">
        <v>43</v>
      </c>
      <c r="N40" s="14"/>
      <c r="O40" s="14"/>
      <c r="P40" s="117" t="str">
        <f>M51</f>
        <v>21</v>
      </c>
      <c r="Q40" s="118" t="s">
        <v>40</v>
      </c>
      <c r="R40" s="114">
        <v>0</v>
      </c>
      <c r="S40" s="39"/>
    </row>
    <row r="41" spans="1:19" ht="20.25" customHeight="1" x14ac:dyDescent="0.2">
      <c r="A41" s="34">
        <v>4</v>
      </c>
      <c r="B41" s="35"/>
      <c r="C41" s="6"/>
      <c r="D41" s="36"/>
      <c r="E41" s="114"/>
      <c r="F41" s="37"/>
      <c r="G41" s="34"/>
      <c r="H41" s="38"/>
      <c r="I41" s="10"/>
      <c r="J41" s="115"/>
      <c r="K41" s="116"/>
      <c r="L41" s="34">
        <v>17</v>
      </c>
      <c r="M41" s="100" t="s">
        <v>44</v>
      </c>
      <c r="N41" s="14"/>
      <c r="O41" s="14"/>
      <c r="P41" s="117" t="str">
        <f>M51</f>
        <v>21</v>
      </c>
      <c r="Q41" s="118" t="s">
        <v>40</v>
      </c>
      <c r="R41" s="114">
        <f>(E38+E39+E40)*0.04</f>
        <v>0</v>
      </c>
      <c r="S41" s="39"/>
    </row>
    <row r="42" spans="1:19" ht="20.25" customHeight="1" x14ac:dyDescent="0.2">
      <c r="A42" s="34">
        <v>5</v>
      </c>
      <c r="B42" s="201" t="s">
        <v>95</v>
      </c>
      <c r="C42" s="6"/>
      <c r="D42" s="36"/>
      <c r="E42" s="114">
        <f>Rekapitulace!C14</f>
        <v>0</v>
      </c>
      <c r="F42" s="68"/>
      <c r="G42" s="40"/>
      <c r="H42" s="14"/>
      <c r="I42" s="10"/>
      <c r="J42" s="119"/>
      <c r="K42" s="120"/>
      <c r="L42" s="34">
        <v>18</v>
      </c>
      <c r="M42" s="100" t="s">
        <v>45</v>
      </c>
      <c r="N42" s="14"/>
      <c r="O42" s="14"/>
      <c r="P42" s="117">
        <f>M53</f>
        <v>0</v>
      </c>
      <c r="Q42" s="118" t="s">
        <v>40</v>
      </c>
      <c r="R42" s="114">
        <v>0</v>
      </c>
      <c r="S42" s="7"/>
    </row>
    <row r="43" spans="1:19" ht="20.25" customHeight="1" x14ac:dyDescent="0.2">
      <c r="A43" s="34">
        <v>6</v>
      </c>
      <c r="B43" s="201"/>
      <c r="C43" s="6"/>
      <c r="D43" s="36"/>
      <c r="E43" s="114"/>
      <c r="F43" s="68"/>
      <c r="G43" s="40"/>
      <c r="H43" s="14"/>
      <c r="I43" s="10"/>
      <c r="J43" s="119"/>
      <c r="K43" s="120"/>
      <c r="L43" s="34">
        <v>19</v>
      </c>
      <c r="M43" s="38" t="s">
        <v>46</v>
      </c>
      <c r="N43" s="14"/>
      <c r="O43" s="14"/>
      <c r="P43" s="14"/>
      <c r="Q43" s="10"/>
      <c r="R43" s="114">
        <v>0</v>
      </c>
      <c r="S43" s="7"/>
    </row>
    <row r="44" spans="1:19" ht="20.25" customHeight="1" x14ac:dyDescent="0.2">
      <c r="A44" s="34">
        <v>7</v>
      </c>
      <c r="B44" s="201"/>
      <c r="C44" s="6"/>
      <c r="D44" s="36"/>
      <c r="E44" s="114"/>
      <c r="F44" s="68"/>
      <c r="G44" s="40"/>
      <c r="H44" s="14"/>
      <c r="I44" s="10"/>
      <c r="J44" s="119"/>
      <c r="K44" s="120"/>
      <c r="L44" s="34"/>
      <c r="M44" s="38"/>
      <c r="N44" s="14"/>
      <c r="O44" s="14"/>
      <c r="P44" s="14"/>
      <c r="Q44" s="10"/>
      <c r="R44" s="114"/>
      <c r="S44" s="7"/>
    </row>
    <row r="45" spans="1:19" ht="20.25" customHeight="1" x14ac:dyDescent="0.2">
      <c r="A45" s="34">
        <v>8</v>
      </c>
      <c r="B45" s="35"/>
      <c r="C45" s="6"/>
      <c r="D45" s="36"/>
      <c r="E45" s="114"/>
      <c r="F45" s="68"/>
      <c r="G45" s="40"/>
      <c r="H45" s="14"/>
      <c r="I45" s="10"/>
      <c r="J45" s="120"/>
      <c r="K45" s="120"/>
      <c r="L45" s="34"/>
      <c r="M45" s="38"/>
      <c r="N45" s="14"/>
      <c r="O45" s="14"/>
      <c r="P45" s="14"/>
      <c r="Q45" s="10"/>
      <c r="R45" s="114"/>
      <c r="S45" s="7"/>
    </row>
    <row r="46" spans="1:19" ht="20.25" customHeight="1" x14ac:dyDescent="0.2">
      <c r="A46" s="34">
        <v>9</v>
      </c>
      <c r="B46" s="41" t="s">
        <v>96</v>
      </c>
      <c r="C46" s="14"/>
      <c r="D46" s="10"/>
      <c r="E46" s="121">
        <f>SUM(E38:E45)</f>
        <v>0</v>
      </c>
      <c r="F46" s="42"/>
      <c r="G46" s="34">
        <v>13</v>
      </c>
      <c r="H46" s="41" t="s">
        <v>97</v>
      </c>
      <c r="I46" s="10"/>
      <c r="J46" s="122">
        <f>SUM(J38:J41)</f>
        <v>0</v>
      </c>
      <c r="K46" s="123"/>
      <c r="L46" s="34">
        <v>20</v>
      </c>
      <c r="M46" s="35" t="s">
        <v>98</v>
      </c>
      <c r="N46" s="9"/>
      <c r="O46" s="9"/>
      <c r="P46" s="9"/>
      <c r="Q46" s="43"/>
      <c r="R46" s="121">
        <f>SUM(R38:R43)</f>
        <v>0</v>
      </c>
      <c r="S46" s="21"/>
    </row>
    <row r="47" spans="1:19" ht="20.25" customHeight="1" x14ac:dyDescent="0.2">
      <c r="A47" s="44">
        <v>21</v>
      </c>
      <c r="B47" s="45" t="s">
        <v>47</v>
      </c>
      <c r="C47" s="46"/>
      <c r="D47" s="47"/>
      <c r="E47" s="124">
        <v>0</v>
      </c>
      <c r="F47" s="48"/>
      <c r="G47" s="44">
        <v>22</v>
      </c>
      <c r="H47" s="45" t="s">
        <v>48</v>
      </c>
      <c r="I47" s="47"/>
      <c r="J47" s="125">
        <f>(E38+E39+E40)*0.03</f>
        <v>0</v>
      </c>
      <c r="K47" s="126" t="str">
        <f>M51</f>
        <v>21</v>
      </c>
      <c r="L47" s="44">
        <v>23</v>
      </c>
      <c r="M47" s="45" t="s">
        <v>49</v>
      </c>
      <c r="N47" s="46"/>
      <c r="O47" s="46"/>
      <c r="P47" s="46"/>
      <c r="Q47" s="47"/>
      <c r="R47" s="124">
        <v>0</v>
      </c>
      <c r="S47" s="17"/>
    </row>
    <row r="48" spans="1:19" ht="20.25" customHeight="1" x14ac:dyDescent="0.2">
      <c r="A48" s="49" t="s">
        <v>17</v>
      </c>
      <c r="B48" s="3"/>
      <c r="C48" s="3"/>
      <c r="D48" s="3"/>
      <c r="E48" s="3"/>
      <c r="F48" s="50"/>
      <c r="G48" s="51"/>
      <c r="H48" s="3"/>
      <c r="I48" s="3"/>
      <c r="J48" s="3"/>
      <c r="K48" s="3"/>
      <c r="L48" s="52" t="s">
        <v>50</v>
      </c>
      <c r="M48" s="24"/>
      <c r="N48" s="30" t="s">
        <v>51</v>
      </c>
      <c r="O48" s="23"/>
      <c r="P48" s="23"/>
      <c r="Q48" s="23"/>
      <c r="R48" s="23"/>
      <c r="S48" s="26"/>
    </row>
    <row r="49" spans="1:19" ht="20.25" customHeight="1" x14ac:dyDescent="0.2">
      <c r="A49" s="5"/>
      <c r="B49" s="1"/>
      <c r="C49" s="1"/>
      <c r="D49" s="1"/>
      <c r="E49" s="1"/>
      <c r="F49" s="8"/>
      <c r="G49" s="53"/>
      <c r="H49" s="1"/>
      <c r="I49" s="1"/>
      <c r="J49" s="1"/>
      <c r="K49" s="1"/>
      <c r="L49" s="34">
        <v>24</v>
      </c>
      <c r="M49" s="38" t="s">
        <v>99</v>
      </c>
      <c r="N49" s="14"/>
      <c r="O49" s="14"/>
      <c r="P49" s="14"/>
      <c r="Q49" s="39"/>
      <c r="R49" s="121">
        <f>ROUND(E46+J46+R46+E47+J47+R47,2)</f>
        <v>0</v>
      </c>
      <c r="S49" s="54">
        <f>E46+J46+R46+E47+J47+R47</f>
        <v>0</v>
      </c>
    </row>
    <row r="50" spans="1:19" ht="20.25" customHeight="1" x14ac:dyDescent="0.2">
      <c r="A50" s="55" t="s">
        <v>52</v>
      </c>
      <c r="B50" s="11"/>
      <c r="C50" s="11"/>
      <c r="D50" s="11"/>
      <c r="E50" s="11"/>
      <c r="F50" s="12"/>
      <c r="G50" s="56" t="s">
        <v>53</v>
      </c>
      <c r="H50" s="11"/>
      <c r="I50" s="11"/>
      <c r="J50" s="11"/>
      <c r="K50" s="11"/>
      <c r="L50" s="34">
        <v>25</v>
      </c>
      <c r="M50" s="127" t="s">
        <v>54</v>
      </c>
      <c r="N50" s="12" t="s">
        <v>40</v>
      </c>
      <c r="O50" s="128">
        <f>ROUND(R49-O51,2)</f>
        <v>0</v>
      </c>
      <c r="P50" s="14" t="s">
        <v>55</v>
      </c>
      <c r="Q50" s="10"/>
      <c r="R50" s="129">
        <f>ROUND(O50*M50/100,2)</f>
        <v>0</v>
      </c>
      <c r="S50" s="57">
        <f>O50*M50/100</f>
        <v>0</v>
      </c>
    </row>
    <row r="51" spans="1:19" ht="20.25" customHeight="1" thickBot="1" x14ac:dyDescent="0.25">
      <c r="A51" s="58" t="s">
        <v>16</v>
      </c>
      <c r="B51" s="9"/>
      <c r="C51" s="9"/>
      <c r="D51" s="9"/>
      <c r="E51" s="9"/>
      <c r="F51" s="6"/>
      <c r="G51" s="59"/>
      <c r="H51" s="9"/>
      <c r="I51" s="9"/>
      <c r="J51" s="9"/>
      <c r="K51" s="9"/>
      <c r="L51" s="34">
        <v>26</v>
      </c>
      <c r="M51" s="130" t="s">
        <v>39</v>
      </c>
      <c r="N51" s="10" t="s">
        <v>40</v>
      </c>
      <c r="O51" s="128">
        <f>R49</f>
        <v>0</v>
      </c>
      <c r="P51" s="14" t="s">
        <v>55</v>
      </c>
      <c r="Q51" s="10"/>
      <c r="R51" s="114">
        <f>ROUND(O51*M51/100,2)</f>
        <v>0</v>
      </c>
      <c r="S51" s="60">
        <f>O51*M51/100</f>
        <v>0</v>
      </c>
    </row>
    <row r="52" spans="1:19" ht="20.25" customHeight="1" thickBot="1" x14ac:dyDescent="0.25">
      <c r="A52" s="5"/>
      <c r="B52" s="1"/>
      <c r="C52" s="1"/>
      <c r="D52" s="1"/>
      <c r="E52" s="1"/>
      <c r="F52" s="8"/>
      <c r="G52" s="53"/>
      <c r="H52" s="1"/>
      <c r="I52" s="1"/>
      <c r="J52" s="1"/>
      <c r="K52" s="1"/>
      <c r="L52" s="44">
        <v>27</v>
      </c>
      <c r="M52" s="61" t="s">
        <v>101</v>
      </c>
      <c r="N52" s="46"/>
      <c r="O52" s="46"/>
      <c r="P52" s="46"/>
      <c r="Q52" s="62"/>
      <c r="R52" s="131">
        <f>R49+R50+R51</f>
        <v>0</v>
      </c>
      <c r="S52" s="63"/>
    </row>
    <row r="53" spans="1:19" ht="20.25" customHeight="1" x14ac:dyDescent="0.2">
      <c r="A53" s="55" t="s">
        <v>52</v>
      </c>
      <c r="B53" s="11"/>
      <c r="C53" s="11"/>
      <c r="D53" s="11"/>
      <c r="E53" s="11"/>
      <c r="F53" s="12"/>
      <c r="G53" s="56" t="s">
        <v>53</v>
      </c>
      <c r="H53" s="11"/>
      <c r="I53" s="11"/>
      <c r="J53" s="11"/>
      <c r="K53" s="11"/>
      <c r="L53" s="52" t="s">
        <v>56</v>
      </c>
      <c r="M53" s="24"/>
      <c r="N53" s="30" t="s">
        <v>57</v>
      </c>
      <c r="O53" s="23"/>
      <c r="P53" s="23"/>
      <c r="Q53" s="23"/>
      <c r="R53" s="132"/>
      <c r="S53" s="26"/>
    </row>
    <row r="54" spans="1:19" ht="20.25" customHeight="1" x14ac:dyDescent="0.2">
      <c r="A54" s="58" t="s">
        <v>18</v>
      </c>
      <c r="B54" s="9"/>
      <c r="C54" s="9"/>
      <c r="D54" s="9"/>
      <c r="E54" s="9"/>
      <c r="F54" s="6"/>
      <c r="G54" s="59"/>
      <c r="H54" s="9"/>
      <c r="I54" s="9"/>
      <c r="J54" s="9"/>
      <c r="K54" s="9"/>
      <c r="L54" s="34">
        <v>28</v>
      </c>
      <c r="M54" s="38" t="s">
        <v>58</v>
      </c>
      <c r="N54" s="14"/>
      <c r="O54" s="14"/>
      <c r="P54" s="14"/>
      <c r="Q54" s="10"/>
      <c r="R54" s="114">
        <v>0</v>
      </c>
      <c r="S54" s="39"/>
    </row>
    <row r="55" spans="1:19" ht="20.25" customHeight="1" x14ac:dyDescent="0.2">
      <c r="A55" s="5"/>
      <c r="B55" s="1"/>
      <c r="C55" s="1"/>
      <c r="D55" s="1"/>
      <c r="E55" s="1"/>
      <c r="F55" s="8"/>
      <c r="G55" s="53"/>
      <c r="H55" s="1"/>
      <c r="I55" s="1"/>
      <c r="J55" s="1"/>
      <c r="K55" s="1"/>
      <c r="L55" s="34">
        <v>29</v>
      </c>
      <c r="M55" s="38" t="s">
        <v>59</v>
      </c>
      <c r="N55" s="14"/>
      <c r="O55" s="14"/>
      <c r="P55" s="14"/>
      <c r="Q55" s="10"/>
      <c r="R55" s="114">
        <v>0</v>
      </c>
      <c r="S55" s="39"/>
    </row>
    <row r="56" spans="1:19" ht="20.25" customHeight="1" x14ac:dyDescent="0.2">
      <c r="A56" s="64" t="s">
        <v>52</v>
      </c>
      <c r="B56" s="16"/>
      <c r="C56" s="16"/>
      <c r="D56" s="16"/>
      <c r="E56" s="16"/>
      <c r="F56" s="65"/>
      <c r="G56" s="66" t="s">
        <v>53</v>
      </c>
      <c r="H56" s="16"/>
      <c r="I56" s="16"/>
      <c r="J56" s="16"/>
      <c r="K56" s="16"/>
      <c r="L56" s="44">
        <v>30</v>
      </c>
      <c r="M56" s="45" t="s">
        <v>60</v>
      </c>
      <c r="N56" s="46"/>
      <c r="O56" s="46"/>
      <c r="P56" s="46"/>
      <c r="Q56" s="47"/>
      <c r="R56" s="108">
        <v>0</v>
      </c>
      <c r="S56" s="67"/>
    </row>
    <row r="59" spans="1:19" ht="27" customHeight="1" x14ac:dyDescent="0.2">
      <c r="A59" s="216"/>
      <c r="B59" s="216"/>
      <c r="C59" s="216"/>
      <c r="D59" s="216"/>
      <c r="E59" s="216"/>
      <c r="F59" s="216"/>
      <c r="G59" s="216"/>
      <c r="H59" s="216"/>
      <c r="I59" s="216"/>
      <c r="J59" s="216"/>
      <c r="K59" s="216"/>
      <c r="L59" s="216"/>
      <c r="M59" s="216"/>
      <c r="N59" s="216"/>
      <c r="O59" s="216"/>
      <c r="P59" s="216"/>
      <c r="Q59" s="216"/>
      <c r="R59" s="216"/>
    </row>
  </sheetData>
  <sheetProtection formatCells="0" formatColumns="0" formatRows="0" insertColumns="0" insertRows="0" insertHyperlinks="0" deleteColumns="0" deleteRows="0" sort="0" autoFilter="0" pivotTables="0"/>
  <customSheetViews>
    <customSheetView guid="{D6CFA044-0C8C-4ECE-96A2-AFF3DD5E0425}"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1"/>
      <headerFooter alignWithMargins="0">
        <oddFooter>&amp;A</oddFooter>
      </headerFooter>
    </customSheetView>
    <customSheetView guid="{82B4F4D9-5370-4303-A97E-2A49E01AF629}"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2"/>
      <headerFooter alignWithMargins="0">
        <oddFooter>&amp;A</oddFooter>
      </headerFooter>
    </customSheetView>
    <customSheetView guid="{65E3123D-ED26-44E3-A414-09EEEF825484}"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3"/>
      <headerFooter alignWithMargins="0">
        <oddFooter>&amp;A</oddFooter>
      </headerFooter>
    </customSheetView>
  </customSheetViews>
  <mergeCells count="6">
    <mergeCell ref="E5:J5"/>
    <mergeCell ref="E7:J7"/>
    <mergeCell ref="E9:J9"/>
    <mergeCell ref="P9:R9"/>
    <mergeCell ref="A59:R59"/>
    <mergeCell ref="E26:J26"/>
  </mergeCells>
  <printOptions horizontalCentered="1" verticalCentered="1"/>
  <pageMargins left="0.59055118110236227" right="0.59055118110236227" top="0.9055118110236221" bottom="0.9055118110236221" header="0.51181102362204722" footer="0.51181102362204722"/>
  <pageSetup paperSize="9" scale="94" orientation="portrait" errors="blank" horizontalDpi="200" verticalDpi="200" r:id="rId4"/>
  <headerFooter alignWithMargins="0">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A1:D18"/>
  <sheetViews>
    <sheetView showGridLines="0" workbookViewId="0">
      <selection activeCell="C19" sqref="C19"/>
    </sheetView>
  </sheetViews>
  <sheetFormatPr defaultColWidth="9.140625" defaultRowHeight="11.25" x14ac:dyDescent="0.2"/>
  <cols>
    <col min="1" max="1" width="11.7109375" style="151" customWidth="1"/>
    <col min="2" max="2" width="62.85546875" style="151" customWidth="1"/>
    <col min="3" max="3" width="13.5703125" style="151" customWidth="1"/>
    <col min="4" max="4" width="9.140625" style="152"/>
    <col min="5" max="16384" width="9.140625" style="151"/>
  </cols>
  <sheetData>
    <row r="1" spans="1:4" s="80" customFormat="1" ht="18" x14ac:dyDescent="0.25">
      <c r="A1" s="71" t="s">
        <v>78</v>
      </c>
      <c r="B1" s="78"/>
      <c r="C1" s="78"/>
      <c r="D1" s="79"/>
    </row>
    <row r="2" spans="1:4" s="80" customFormat="1" ht="12.75" x14ac:dyDescent="0.2">
      <c r="A2" s="72" t="s">
        <v>61</v>
      </c>
      <c r="B2" s="74" t="str">
        <f>'Krycí list'!E5</f>
        <v>Jazykoá učebna</v>
      </c>
      <c r="C2" s="81"/>
      <c r="D2" s="79"/>
    </row>
    <row r="3" spans="1:4" s="80" customFormat="1" ht="12.75" x14ac:dyDescent="0.2">
      <c r="A3" s="72" t="s">
        <v>62</v>
      </c>
      <c r="B3" s="74" t="str">
        <f>'Krycí list'!E7</f>
        <v>Základní škola, Veverská Bítýška, okres Brno - venkov, p.o. náměstí Na Městečku 51, 664 71 Veverská Bítýška</v>
      </c>
      <c r="C3" s="82"/>
      <c r="D3" s="79"/>
    </row>
    <row r="4" spans="1:4" s="80" customFormat="1" ht="12.75" x14ac:dyDescent="0.2">
      <c r="A4" s="72" t="s">
        <v>63</v>
      </c>
      <c r="B4" s="74" t="str">
        <f>'Krycí list'!E9</f>
        <v>OCENĚNÝ SOUPIS PRACÍ A DODÁVEK A SLUŽEB</v>
      </c>
      <c r="C4" s="82"/>
      <c r="D4" s="79"/>
    </row>
    <row r="5" spans="1:4" s="80" customFormat="1" ht="12.75" x14ac:dyDescent="0.2">
      <c r="A5" s="73" t="s">
        <v>64</v>
      </c>
      <c r="B5" s="74" t="str">
        <f>'Krycí list'!P5</f>
        <v xml:space="preserve"> </v>
      </c>
      <c r="C5" s="82"/>
      <c r="D5" s="79"/>
    </row>
    <row r="6" spans="1:4" s="80" customFormat="1" ht="6" customHeight="1" x14ac:dyDescent="0.2">
      <c r="A6" s="73"/>
      <c r="B6" s="74"/>
      <c r="C6" s="82"/>
      <c r="D6" s="79"/>
    </row>
    <row r="7" spans="1:4" s="80" customFormat="1" ht="12.75" x14ac:dyDescent="0.2">
      <c r="A7" s="83" t="s">
        <v>65</v>
      </c>
      <c r="B7" s="74" t="str">
        <f>'Krycí list'!E26</f>
        <v>Základní škola, Veverská Bítýška, okres Brno - venkov, p.o. náměstí Na Městečku 51, 664 71 Veverská Bítýška</v>
      </c>
      <c r="C7" s="82"/>
      <c r="D7" s="79"/>
    </row>
    <row r="8" spans="1:4" s="80" customFormat="1" ht="12.75" x14ac:dyDescent="0.2">
      <c r="A8" s="83" t="s">
        <v>66</v>
      </c>
      <c r="B8" s="74" t="str">
        <f>'Krycí list'!E28</f>
        <v xml:space="preserve"> </v>
      </c>
      <c r="C8" s="82"/>
      <c r="D8" s="79"/>
    </row>
    <row r="9" spans="1:4" s="80" customFormat="1" ht="12.75" x14ac:dyDescent="0.2">
      <c r="A9" s="83" t="s">
        <v>67</v>
      </c>
      <c r="B9" s="75">
        <f>'Krycí list'!O31</f>
        <v>0</v>
      </c>
      <c r="C9" s="82"/>
      <c r="D9" s="79"/>
    </row>
    <row r="10" spans="1:4" s="80" customFormat="1" ht="6.75" customHeight="1" x14ac:dyDescent="0.2">
      <c r="A10" s="78"/>
      <c r="B10" s="78"/>
      <c r="C10" s="78"/>
      <c r="D10" s="79"/>
    </row>
    <row r="11" spans="1:4" s="80" customFormat="1" ht="12.75" x14ac:dyDescent="0.2">
      <c r="A11" s="76" t="s">
        <v>68</v>
      </c>
      <c r="B11" s="69" t="s">
        <v>69</v>
      </c>
      <c r="C11" s="84" t="s">
        <v>70</v>
      </c>
      <c r="D11" s="79"/>
    </row>
    <row r="12" spans="1:4" s="80" customFormat="1" ht="12.75" x14ac:dyDescent="0.2">
      <c r="A12" s="77">
        <v>1</v>
      </c>
      <c r="B12" s="70">
        <v>2</v>
      </c>
      <c r="C12" s="85">
        <v>3</v>
      </c>
      <c r="D12" s="79"/>
    </row>
    <row r="13" spans="1:4" s="80" customFormat="1" ht="4.5" customHeight="1" x14ac:dyDescent="0.2">
      <c r="A13" s="86"/>
      <c r="B13" s="87"/>
      <c r="C13" s="87"/>
      <c r="D13" s="79"/>
    </row>
    <row r="14" spans="1:4" x14ac:dyDescent="0.2">
      <c r="A14" s="160" t="str">
        <f>AVT!D14</f>
        <v>AVT</v>
      </c>
      <c r="B14" s="161" t="str">
        <f>AVT!E14</f>
        <v>Koncové prvky</v>
      </c>
      <c r="C14" s="162">
        <f>AVT!I14</f>
        <v>0</v>
      </c>
    </row>
    <row r="15" spans="1:4" x14ac:dyDescent="0.2">
      <c r="A15" s="163"/>
      <c r="B15" s="164" t="str">
        <f>AVT!E15</f>
        <v>Interaktivní zobrazovač</v>
      </c>
      <c r="C15" s="165">
        <f>AVT!I15</f>
        <v>0</v>
      </c>
    </row>
    <row r="16" spans="1:4" x14ac:dyDescent="0.2">
      <c r="A16" s="163"/>
      <c r="B16" s="164" t="str">
        <f>AVT!E25</f>
        <v>IT vybavení</v>
      </c>
      <c r="C16" s="165">
        <f>AVT!I25</f>
        <v>0</v>
      </c>
    </row>
    <row r="17" spans="1:3" x14ac:dyDescent="0.2">
      <c r="A17" s="163"/>
      <c r="B17" s="164" t="str">
        <f>AVT!E49</f>
        <v>Rozvaděč</v>
      </c>
      <c r="C17" s="165">
        <f>AVT!I49</f>
        <v>0</v>
      </c>
    </row>
    <row r="18" spans="1:3" x14ac:dyDescent="0.2">
      <c r="A18" s="166"/>
      <c r="B18" s="167" t="s">
        <v>106</v>
      </c>
      <c r="C18" s="168">
        <f>C14</f>
        <v>0</v>
      </c>
    </row>
  </sheetData>
  <sheetProtection formatCells="0" formatColumns="0" formatRows="0" insertColumns="0" insertRows="0" insertHyperlinks="0" deleteColumns="0" deleteRows="0" sort="0" autoFilter="0" pivotTables="0"/>
  <customSheetViews>
    <customSheetView guid="{D6CFA044-0C8C-4ECE-96A2-AFF3DD5E0425}" showPageBreaks="1"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1"/>
      <headerFooter alignWithMargins="0"/>
    </customSheetView>
    <customSheetView guid="{82B4F4D9-5370-4303-A97E-2A49E01AF629}"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2"/>
      <headerFooter alignWithMargins="0"/>
    </customSheetView>
    <customSheetView guid="{65E3123D-ED26-44E3-A414-09EEEF825484}"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3"/>
      <headerFooter alignWithMargins="0"/>
    </customSheetView>
  </customSheetViews>
  <printOptions horizontalCentered="1"/>
  <pageMargins left="1.1023622047244095" right="1.1023622047244095" top="0.78740157480314965" bottom="0.78740157480314965" header="0.51181102362204722" footer="0.51181102362204722"/>
  <pageSetup paperSize="9" scale="89" fitToHeight="999" orientation="portrait" errors="blank" horizontalDpi="8189" verticalDpi="8189"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50B99-950E-4C02-B5E1-6AB73520FF20}">
  <sheetPr>
    <pageSetUpPr fitToPage="1"/>
  </sheetPr>
  <dimension ref="A1:K54"/>
  <sheetViews>
    <sheetView showGridLines="0" tabSelected="1" topLeftCell="B31" zoomScaleNormal="100" workbookViewId="0">
      <selection activeCell="J41" sqref="J41"/>
    </sheetView>
  </sheetViews>
  <sheetFormatPr defaultColWidth="9.140625" defaultRowHeight="12.75" x14ac:dyDescent="0.2"/>
  <cols>
    <col min="1" max="1" width="5.5703125" style="180" customWidth="1"/>
    <col min="2" max="2" width="4.42578125" style="183" customWidth="1"/>
    <col min="3" max="3" width="6" style="183" customWidth="1"/>
    <col min="4" max="4" width="12.7109375" style="193" customWidth="1"/>
    <col min="5" max="5" width="94.28515625" style="159" customWidth="1"/>
    <col min="6" max="6" width="7.7109375" style="183" customWidth="1"/>
    <col min="7" max="7" width="9.85546875" style="180" customWidth="1"/>
    <col min="8" max="8" width="13.140625" style="180" customWidth="1"/>
    <col min="9" max="9" width="15.5703125" style="180" customWidth="1"/>
    <col min="10" max="10" width="11" style="180" customWidth="1"/>
    <col min="11" max="11" width="11.140625" style="80" customWidth="1"/>
    <col min="12" max="16384" width="9.140625" style="80"/>
  </cols>
  <sheetData>
    <row r="1" spans="1:11" s="171" customFormat="1" ht="18" x14ac:dyDescent="0.2">
      <c r="A1" s="198" t="s">
        <v>110</v>
      </c>
      <c r="B1" s="199"/>
      <c r="C1" s="199"/>
      <c r="D1" s="186"/>
      <c r="E1" s="186"/>
      <c r="F1" s="199"/>
      <c r="G1" s="199"/>
      <c r="H1" s="199"/>
      <c r="I1" s="199"/>
    </row>
    <row r="2" spans="1:11" s="171" customFormat="1" x14ac:dyDescent="0.2">
      <c r="A2" s="200" t="s">
        <v>61</v>
      </c>
      <c r="B2" s="199"/>
      <c r="C2" s="134" t="str">
        <f>'Krycí list'!E5</f>
        <v>Jazykoá učebna</v>
      </c>
      <c r="D2" s="187"/>
      <c r="E2" s="187"/>
      <c r="F2" s="199"/>
      <c r="G2" s="199"/>
      <c r="H2" s="199"/>
      <c r="I2" s="199"/>
    </row>
    <row r="3" spans="1:11" s="171" customFormat="1" x14ac:dyDescent="0.2">
      <c r="A3" s="200" t="s">
        <v>62</v>
      </c>
      <c r="B3" s="199"/>
      <c r="C3" s="217" t="str">
        <f>'Krycí list'!E7</f>
        <v>Základní škola, Veverská Bítýška, okres Brno - venkov, p.o. náměstí Na Městečku 51, 664 71 Veverská Bítýška</v>
      </c>
      <c r="D3" s="218"/>
      <c r="E3" s="218"/>
      <c r="F3" s="199"/>
      <c r="G3" s="199"/>
      <c r="H3" s="199"/>
      <c r="I3" s="134"/>
    </row>
    <row r="4" spans="1:11" s="171" customFormat="1" x14ac:dyDescent="0.2">
      <c r="A4" s="200" t="s">
        <v>63</v>
      </c>
      <c r="B4" s="199"/>
      <c r="C4" s="134" t="str">
        <f>'Krycí list'!E9</f>
        <v>OCENĚNÝ SOUPIS PRACÍ A DODÁVEK A SLUŽEB</v>
      </c>
      <c r="D4" s="187"/>
      <c r="E4" s="187"/>
      <c r="F4" s="199"/>
      <c r="G4" s="199"/>
      <c r="H4" s="199"/>
      <c r="I4" s="134"/>
    </row>
    <row r="5" spans="1:11" s="171" customFormat="1" x14ac:dyDescent="0.2">
      <c r="A5" s="199" t="s">
        <v>71</v>
      </c>
      <c r="B5" s="199"/>
      <c r="C5" s="134" t="str">
        <f>'Krycí list'!P5</f>
        <v xml:space="preserve"> </v>
      </c>
      <c r="D5" s="187"/>
      <c r="E5" s="187"/>
      <c r="F5" s="199"/>
      <c r="G5" s="199"/>
      <c r="H5" s="199"/>
      <c r="I5" s="134"/>
    </row>
    <row r="6" spans="1:11" s="171" customFormat="1" x14ac:dyDescent="0.2">
      <c r="A6" s="199"/>
      <c r="B6" s="199"/>
      <c r="C6" s="134"/>
      <c r="D6" s="187"/>
      <c r="E6" s="187"/>
      <c r="F6" s="199"/>
      <c r="G6" s="199"/>
      <c r="H6" s="199"/>
      <c r="I6" s="134"/>
    </row>
    <row r="7" spans="1:11" s="171" customFormat="1" x14ac:dyDescent="0.2">
      <c r="A7" s="199" t="s">
        <v>65</v>
      </c>
      <c r="B7" s="199"/>
      <c r="C7" s="217" t="str">
        <f>'Krycí list'!E26</f>
        <v>Základní škola, Veverská Bítýška, okres Brno - venkov, p.o. náměstí Na Městečku 51, 664 71 Veverská Bítýška</v>
      </c>
      <c r="D7" s="218"/>
      <c r="E7" s="218"/>
      <c r="F7" s="199"/>
      <c r="G7" s="199"/>
      <c r="H7" s="199"/>
      <c r="I7" s="134"/>
    </row>
    <row r="8" spans="1:11" s="171" customFormat="1" x14ac:dyDescent="0.2">
      <c r="A8" s="199" t="s">
        <v>66</v>
      </c>
      <c r="B8" s="199"/>
      <c r="C8" s="217" t="str">
        <f>'Krycí list'!E28</f>
        <v xml:space="preserve"> </v>
      </c>
      <c r="D8" s="218"/>
      <c r="E8" s="187"/>
      <c r="F8" s="199"/>
      <c r="G8" s="199"/>
      <c r="H8" s="199"/>
      <c r="I8" s="134"/>
    </row>
    <row r="9" spans="1:11" s="171" customFormat="1" x14ac:dyDescent="0.2">
      <c r="A9" s="199" t="s">
        <v>67</v>
      </c>
      <c r="B9" s="199"/>
      <c r="C9" s="219">
        <f>'Krycí list'!O31</f>
        <v>0</v>
      </c>
      <c r="D9" s="218"/>
      <c r="E9" s="187"/>
      <c r="F9" s="199"/>
      <c r="G9" s="199"/>
      <c r="H9" s="199"/>
      <c r="I9" s="134"/>
    </row>
    <row r="10" spans="1:11" s="171" customFormat="1" x14ac:dyDescent="0.2">
      <c r="A10" s="199"/>
      <c r="B10" s="199"/>
      <c r="C10" s="199"/>
      <c r="D10" s="186"/>
      <c r="E10" s="186"/>
      <c r="F10" s="199"/>
      <c r="G10" s="199"/>
      <c r="H10" s="199"/>
      <c r="I10" s="199"/>
    </row>
    <row r="11" spans="1:11" s="197" customFormat="1" ht="50.25" customHeight="1" x14ac:dyDescent="0.2">
      <c r="A11" s="177" t="s">
        <v>72</v>
      </c>
      <c r="B11" s="135" t="s">
        <v>73</v>
      </c>
      <c r="C11" s="135" t="s">
        <v>74</v>
      </c>
      <c r="D11" s="135" t="s">
        <v>105</v>
      </c>
      <c r="E11" s="135" t="s">
        <v>102</v>
      </c>
      <c r="F11" s="135" t="s">
        <v>75</v>
      </c>
      <c r="G11" s="135" t="s">
        <v>76</v>
      </c>
      <c r="H11" s="135" t="s">
        <v>103</v>
      </c>
      <c r="I11" s="135" t="s">
        <v>104</v>
      </c>
      <c r="J11" s="220" t="s">
        <v>169</v>
      </c>
      <c r="K11" s="221" t="s">
        <v>170</v>
      </c>
    </row>
    <row r="12" spans="1:11" s="183" customFormat="1" x14ac:dyDescent="0.2">
      <c r="A12" s="178">
        <v>1</v>
      </c>
      <c r="B12" s="148">
        <v>2</v>
      </c>
      <c r="C12" s="148">
        <v>3</v>
      </c>
      <c r="D12" s="136">
        <v>4</v>
      </c>
      <c r="E12" s="136">
        <v>5</v>
      </c>
      <c r="F12" s="148">
        <v>6</v>
      </c>
      <c r="G12" s="148">
        <v>7</v>
      </c>
      <c r="H12" s="148">
        <v>8</v>
      </c>
      <c r="I12" s="148">
        <v>9</v>
      </c>
      <c r="J12" s="222">
        <v>12</v>
      </c>
      <c r="K12" s="223">
        <v>13</v>
      </c>
    </row>
    <row r="13" spans="1:11" x14ac:dyDescent="0.2">
      <c r="A13" s="179"/>
      <c r="B13" s="181"/>
      <c r="C13" s="181"/>
      <c r="D13" s="188"/>
      <c r="E13" s="154"/>
      <c r="F13" s="181"/>
      <c r="G13" s="179"/>
      <c r="H13" s="179"/>
      <c r="I13" s="179"/>
    </row>
    <row r="14" spans="1:11" s="137" customFormat="1" x14ac:dyDescent="0.2">
      <c r="A14" s="174"/>
      <c r="B14" s="144"/>
      <c r="C14" s="184"/>
      <c r="D14" s="189" t="s">
        <v>95</v>
      </c>
      <c r="E14" s="155" t="s">
        <v>155</v>
      </c>
      <c r="F14" s="184"/>
      <c r="G14" s="172"/>
      <c r="H14" s="172"/>
      <c r="I14" s="145">
        <f>SUBTOTAL(9,I15:I53)</f>
        <v>0</v>
      </c>
      <c r="J14" s="172"/>
    </row>
    <row r="15" spans="1:11" s="133" customFormat="1" x14ac:dyDescent="0.2">
      <c r="A15" s="143"/>
      <c r="B15" s="138"/>
      <c r="C15" s="176"/>
      <c r="D15" s="190"/>
      <c r="E15" s="153" t="s">
        <v>156</v>
      </c>
      <c r="F15" s="176"/>
      <c r="G15" s="173"/>
      <c r="H15" s="173"/>
      <c r="I15" s="139">
        <f>SUBTOTAL(9,I16:I24)</f>
        <v>0</v>
      </c>
      <c r="J15" s="196"/>
    </row>
    <row r="16" spans="1:11" s="133" customFormat="1" ht="63.75" x14ac:dyDescent="0.2">
      <c r="A16" s="143">
        <v>1</v>
      </c>
      <c r="B16" s="140"/>
      <c r="C16" s="140" t="s">
        <v>109</v>
      </c>
      <c r="D16" s="191" t="s">
        <v>133</v>
      </c>
      <c r="E16" s="157" t="s">
        <v>160</v>
      </c>
      <c r="F16" s="140" t="s">
        <v>77</v>
      </c>
      <c r="G16" s="141">
        <v>1</v>
      </c>
      <c r="H16" s="142"/>
      <c r="I16" s="142">
        <f t="shared" ref="I16:I24" si="0">ROUND(G16*H16,2)</f>
        <v>0</v>
      </c>
      <c r="J16" s="224"/>
    </row>
    <row r="17" spans="1:10" s="133" customFormat="1" ht="89.25" x14ac:dyDescent="0.2">
      <c r="A17" s="143">
        <v>2</v>
      </c>
      <c r="B17" s="140"/>
      <c r="C17" s="140" t="s">
        <v>109</v>
      </c>
      <c r="D17" s="191" t="s">
        <v>134</v>
      </c>
      <c r="E17" s="156" t="s">
        <v>141</v>
      </c>
      <c r="F17" s="140" t="s">
        <v>77</v>
      </c>
      <c r="G17" s="141">
        <f>G16</f>
        <v>1</v>
      </c>
      <c r="H17" s="142"/>
      <c r="I17" s="142">
        <f t="shared" si="0"/>
        <v>0</v>
      </c>
      <c r="J17" s="196"/>
    </row>
    <row r="18" spans="1:10" s="133" customFormat="1" ht="51" x14ac:dyDescent="0.2">
      <c r="A18" s="143">
        <v>3</v>
      </c>
      <c r="B18" s="140"/>
      <c r="C18" s="185" t="s">
        <v>109</v>
      </c>
      <c r="D18" s="150" t="s">
        <v>111</v>
      </c>
      <c r="E18" s="156" t="s">
        <v>161</v>
      </c>
      <c r="F18" s="140" t="s">
        <v>77</v>
      </c>
      <c r="G18" s="141">
        <v>1</v>
      </c>
      <c r="H18" s="142"/>
      <c r="I18" s="142">
        <f t="shared" si="0"/>
        <v>0</v>
      </c>
      <c r="J18" s="196"/>
    </row>
    <row r="19" spans="1:10" s="133" customFormat="1" ht="25.5" x14ac:dyDescent="0.2">
      <c r="A19" s="143">
        <v>4</v>
      </c>
      <c r="B19" s="140"/>
      <c r="C19" s="185" t="s">
        <v>109</v>
      </c>
      <c r="D19" s="150" t="s">
        <v>119</v>
      </c>
      <c r="E19" s="156" t="s">
        <v>142</v>
      </c>
      <c r="F19" s="140" t="s">
        <v>77</v>
      </c>
      <c r="G19" s="141">
        <v>1</v>
      </c>
      <c r="H19" s="142"/>
      <c r="I19" s="142">
        <f t="shared" si="0"/>
        <v>0</v>
      </c>
      <c r="J19" s="196"/>
    </row>
    <row r="20" spans="1:10" s="133" customFormat="1" ht="38.25" x14ac:dyDescent="0.2">
      <c r="A20" s="143">
        <v>5</v>
      </c>
      <c r="B20" s="140"/>
      <c r="C20" s="185" t="s">
        <v>109</v>
      </c>
      <c r="D20" s="150" t="s">
        <v>145</v>
      </c>
      <c r="E20" s="156" t="s">
        <v>143</v>
      </c>
      <c r="F20" s="140" t="s">
        <v>77</v>
      </c>
      <c r="G20" s="141">
        <v>1</v>
      </c>
      <c r="H20" s="142"/>
      <c r="I20" s="142">
        <f t="shared" si="0"/>
        <v>0</v>
      </c>
      <c r="J20" s="196"/>
    </row>
    <row r="21" spans="1:10" s="133" customFormat="1" ht="25.5" x14ac:dyDescent="0.2">
      <c r="A21" s="143">
        <v>6</v>
      </c>
      <c r="B21" s="140"/>
      <c r="C21" s="185" t="s">
        <v>109</v>
      </c>
      <c r="D21" s="150" t="s">
        <v>119</v>
      </c>
      <c r="E21" s="156" t="s">
        <v>144</v>
      </c>
      <c r="F21" s="140" t="s">
        <v>77</v>
      </c>
      <c r="G21" s="141">
        <v>1</v>
      </c>
      <c r="H21" s="142"/>
      <c r="I21" s="142">
        <f t="shared" si="0"/>
        <v>0</v>
      </c>
      <c r="J21" s="196"/>
    </row>
    <row r="22" spans="1:10" s="133" customFormat="1" ht="25.5" x14ac:dyDescent="0.2">
      <c r="A22" s="143">
        <v>7</v>
      </c>
      <c r="B22" s="140"/>
      <c r="C22" s="140" t="s">
        <v>109</v>
      </c>
      <c r="D22" s="169" t="s">
        <v>116</v>
      </c>
      <c r="E22" s="156" t="s">
        <v>125</v>
      </c>
      <c r="F22" s="140" t="s">
        <v>77</v>
      </c>
      <c r="G22" s="149">
        <v>1</v>
      </c>
      <c r="H22" s="142"/>
      <c r="I22" s="142">
        <f t="shared" si="0"/>
        <v>0</v>
      </c>
      <c r="J22" s="196"/>
    </row>
    <row r="23" spans="1:10" s="133" customFormat="1" ht="63.75" x14ac:dyDescent="0.2">
      <c r="A23" s="143">
        <v>8</v>
      </c>
      <c r="B23" s="140"/>
      <c r="C23" s="140" t="s">
        <v>109</v>
      </c>
      <c r="D23" s="191" t="s">
        <v>120</v>
      </c>
      <c r="E23" s="157" t="s">
        <v>162</v>
      </c>
      <c r="F23" s="140" t="s">
        <v>77</v>
      </c>
      <c r="G23" s="141">
        <v>1</v>
      </c>
      <c r="H23" s="142"/>
      <c r="I23" s="142">
        <f t="shared" si="0"/>
        <v>0</v>
      </c>
      <c r="J23" s="224"/>
    </row>
    <row r="24" spans="1:10" s="133" customFormat="1" ht="51" x14ac:dyDescent="0.2">
      <c r="A24" s="143">
        <v>9</v>
      </c>
      <c r="B24" s="140"/>
      <c r="C24" s="140" t="s">
        <v>109</v>
      </c>
      <c r="D24" s="191" t="s">
        <v>81</v>
      </c>
      <c r="E24" s="156" t="s">
        <v>135</v>
      </c>
      <c r="F24" s="140" t="s">
        <v>77</v>
      </c>
      <c r="G24" s="141">
        <v>1</v>
      </c>
      <c r="H24" s="142"/>
      <c r="I24" s="142">
        <f t="shared" si="0"/>
        <v>0</v>
      </c>
      <c r="J24" s="224"/>
    </row>
    <row r="25" spans="1:10" s="133" customFormat="1" x14ac:dyDescent="0.2">
      <c r="A25" s="143"/>
      <c r="B25" s="140"/>
      <c r="C25" s="138"/>
      <c r="D25" s="170"/>
      <c r="E25" s="153" t="s">
        <v>157</v>
      </c>
      <c r="F25" s="194"/>
      <c r="G25" s="173"/>
      <c r="H25" s="173"/>
      <c r="I25" s="139">
        <f>SUBTOTAL(9,I26:I48)</f>
        <v>0</v>
      </c>
      <c r="J25" s="196"/>
    </row>
    <row r="26" spans="1:10" s="133" customFormat="1" ht="89.25" x14ac:dyDescent="0.2">
      <c r="A26" s="143">
        <v>10</v>
      </c>
      <c r="B26" s="140"/>
      <c r="C26" s="140" t="s">
        <v>109</v>
      </c>
      <c r="D26" s="191" t="s">
        <v>121</v>
      </c>
      <c r="E26" s="156" t="s">
        <v>140</v>
      </c>
      <c r="F26" s="140" t="s">
        <v>77</v>
      </c>
      <c r="G26" s="141">
        <v>24</v>
      </c>
      <c r="H26" s="142"/>
      <c r="I26" s="146">
        <f t="shared" ref="I26:I28" si="1">ROUND(G26*H26,2)</f>
        <v>0</v>
      </c>
      <c r="J26" s="224"/>
    </row>
    <row r="27" spans="1:10" s="133" customFormat="1" ht="114.75" x14ac:dyDescent="0.2">
      <c r="A27" s="143">
        <v>11</v>
      </c>
      <c r="B27" s="140"/>
      <c r="C27" s="140" t="s">
        <v>109</v>
      </c>
      <c r="D27" s="191" t="s">
        <v>82</v>
      </c>
      <c r="E27" s="156" t="s">
        <v>139</v>
      </c>
      <c r="F27" s="140" t="s">
        <v>77</v>
      </c>
      <c r="G27" s="141">
        <f>G26</f>
        <v>24</v>
      </c>
      <c r="H27" s="142"/>
      <c r="I27" s="146">
        <f t="shared" si="1"/>
        <v>0</v>
      </c>
      <c r="J27" s="196"/>
    </row>
    <row r="28" spans="1:10" s="133" customFormat="1" ht="38.25" x14ac:dyDescent="0.2">
      <c r="A28" s="143">
        <v>12</v>
      </c>
      <c r="B28" s="140"/>
      <c r="C28" s="140" t="s">
        <v>109</v>
      </c>
      <c r="D28" s="191" t="s">
        <v>83</v>
      </c>
      <c r="E28" s="156" t="s">
        <v>138</v>
      </c>
      <c r="F28" s="140" t="s">
        <v>77</v>
      </c>
      <c r="G28" s="141">
        <v>4</v>
      </c>
      <c r="H28" s="142"/>
      <c r="I28" s="146">
        <f t="shared" si="1"/>
        <v>0</v>
      </c>
      <c r="J28" s="196"/>
    </row>
    <row r="29" spans="1:10" s="133" customFormat="1" ht="37.5" customHeight="1" x14ac:dyDescent="0.2">
      <c r="A29" s="143">
        <v>13</v>
      </c>
      <c r="B29" s="140"/>
      <c r="C29" s="140" t="s">
        <v>109</v>
      </c>
      <c r="D29" s="191" t="s">
        <v>84</v>
      </c>
      <c r="E29" s="157" t="s">
        <v>163</v>
      </c>
      <c r="F29" s="140" t="s">
        <v>77</v>
      </c>
      <c r="G29" s="149">
        <f>CEILING(G26/31,1)</f>
        <v>1</v>
      </c>
      <c r="H29" s="142"/>
      <c r="I29" s="142">
        <f t="shared" ref="I29:I31" si="2">ROUND(G29*H29,2)</f>
        <v>0</v>
      </c>
      <c r="J29" s="224"/>
    </row>
    <row r="30" spans="1:10" s="133" customFormat="1" ht="76.5" x14ac:dyDescent="0.2">
      <c r="A30" s="143">
        <v>14</v>
      </c>
      <c r="B30" s="140"/>
      <c r="C30" s="140" t="s">
        <v>109</v>
      </c>
      <c r="D30" s="191" t="s">
        <v>85</v>
      </c>
      <c r="E30" s="157" t="s">
        <v>112</v>
      </c>
      <c r="F30" s="140" t="s">
        <v>77</v>
      </c>
      <c r="G30" s="141">
        <v>1</v>
      </c>
      <c r="H30" s="142"/>
      <c r="I30" s="146">
        <f t="shared" si="2"/>
        <v>0</v>
      </c>
      <c r="J30" s="224"/>
    </row>
    <row r="31" spans="1:10" s="133" customFormat="1" ht="76.5" x14ac:dyDescent="0.2">
      <c r="A31" s="143">
        <v>15</v>
      </c>
      <c r="B31" s="140"/>
      <c r="C31" s="140" t="s">
        <v>109</v>
      </c>
      <c r="D31" s="191" t="s">
        <v>86</v>
      </c>
      <c r="E31" s="156" t="s">
        <v>113</v>
      </c>
      <c r="F31" s="140" t="s">
        <v>77</v>
      </c>
      <c r="G31" s="141">
        <f>G26</f>
        <v>24</v>
      </c>
      <c r="H31" s="142"/>
      <c r="I31" s="146">
        <f t="shared" si="2"/>
        <v>0</v>
      </c>
      <c r="J31" s="224"/>
    </row>
    <row r="32" spans="1:10" s="133" customFormat="1" ht="76.5" x14ac:dyDescent="0.2">
      <c r="A32" s="143">
        <v>16</v>
      </c>
      <c r="B32" s="140"/>
      <c r="C32" s="140" t="s">
        <v>109</v>
      </c>
      <c r="D32" s="191" t="s">
        <v>87</v>
      </c>
      <c r="E32" s="157" t="s">
        <v>114</v>
      </c>
      <c r="F32" s="140" t="s">
        <v>77</v>
      </c>
      <c r="G32" s="141">
        <f>G26+1</f>
        <v>25</v>
      </c>
      <c r="H32" s="142"/>
      <c r="I32" s="146">
        <f t="shared" ref="I32:I48" si="3">ROUND(G32*H32,2)</f>
        <v>0</v>
      </c>
      <c r="J32" s="196"/>
    </row>
    <row r="33" spans="1:11" s="133" customFormat="1" ht="63.75" x14ac:dyDescent="0.2">
      <c r="A33" s="143">
        <v>17</v>
      </c>
      <c r="B33" s="140"/>
      <c r="C33" s="202" t="s">
        <v>109</v>
      </c>
      <c r="D33" s="203" t="s">
        <v>128</v>
      </c>
      <c r="E33" s="157" t="s">
        <v>164</v>
      </c>
      <c r="F33" s="202" t="s">
        <v>77</v>
      </c>
      <c r="G33" s="149">
        <f>G32*2</f>
        <v>50</v>
      </c>
      <c r="H33" s="142"/>
      <c r="I33" s="142">
        <f t="shared" si="3"/>
        <v>0</v>
      </c>
      <c r="J33" s="196"/>
    </row>
    <row r="34" spans="1:11" s="133" customFormat="1" ht="102" x14ac:dyDescent="0.2">
      <c r="A34" s="143">
        <v>18</v>
      </c>
      <c r="B34" s="140"/>
      <c r="C34" s="140" t="s">
        <v>109</v>
      </c>
      <c r="D34" s="191" t="s">
        <v>88</v>
      </c>
      <c r="E34" s="156" t="s">
        <v>165</v>
      </c>
      <c r="F34" s="140" t="s">
        <v>77</v>
      </c>
      <c r="G34" s="141">
        <v>1</v>
      </c>
      <c r="H34" s="142"/>
      <c r="I34" s="146">
        <f t="shared" si="3"/>
        <v>0</v>
      </c>
      <c r="J34" s="224"/>
      <c r="K34" s="225"/>
    </row>
    <row r="35" spans="1:11" s="133" customFormat="1" ht="38.25" x14ac:dyDescent="0.2">
      <c r="A35" s="143">
        <v>19</v>
      </c>
      <c r="B35" s="140"/>
      <c r="C35" s="140" t="s">
        <v>109</v>
      </c>
      <c r="D35" s="150" t="s">
        <v>107</v>
      </c>
      <c r="E35" s="157" t="s">
        <v>166</v>
      </c>
      <c r="F35" s="140" t="s">
        <v>77</v>
      </c>
      <c r="G35" s="141">
        <f>G34+G40</f>
        <v>25</v>
      </c>
      <c r="H35" s="142"/>
      <c r="I35" s="146">
        <f t="shared" si="3"/>
        <v>0</v>
      </c>
      <c r="J35" s="196"/>
    </row>
    <row r="36" spans="1:11" s="133" customFormat="1" ht="63.75" x14ac:dyDescent="0.2">
      <c r="A36" s="143">
        <v>20</v>
      </c>
      <c r="B36" s="140"/>
      <c r="C36" s="140" t="s">
        <v>109</v>
      </c>
      <c r="D36" s="191" t="s">
        <v>89</v>
      </c>
      <c r="E36" s="156" t="s">
        <v>136</v>
      </c>
      <c r="F36" s="140" t="s">
        <v>77</v>
      </c>
      <c r="G36" s="141">
        <v>2</v>
      </c>
      <c r="H36" s="142"/>
      <c r="I36" s="146">
        <f t="shared" si="3"/>
        <v>0</v>
      </c>
      <c r="J36" s="224"/>
    </row>
    <row r="37" spans="1:11" s="133" customFormat="1" ht="25.5" x14ac:dyDescent="0.2">
      <c r="A37" s="143">
        <v>21</v>
      </c>
      <c r="B37" s="140"/>
      <c r="C37" s="140" t="s">
        <v>109</v>
      </c>
      <c r="D37" s="169" t="s">
        <v>117</v>
      </c>
      <c r="E37" s="157" t="s">
        <v>126</v>
      </c>
      <c r="F37" s="140" t="s">
        <v>77</v>
      </c>
      <c r="G37" s="141">
        <v>1</v>
      </c>
      <c r="H37" s="142"/>
      <c r="I37" s="146">
        <f t="shared" si="3"/>
        <v>0</v>
      </c>
      <c r="J37" s="196"/>
    </row>
    <row r="38" spans="1:11" s="133" customFormat="1" ht="25.5" x14ac:dyDescent="0.2">
      <c r="A38" s="143">
        <v>22</v>
      </c>
      <c r="B38" s="140"/>
      <c r="C38" s="140" t="s">
        <v>109</v>
      </c>
      <c r="D38" s="169" t="s">
        <v>118</v>
      </c>
      <c r="E38" s="156" t="s">
        <v>127</v>
      </c>
      <c r="F38" s="140" t="s">
        <v>77</v>
      </c>
      <c r="G38" s="141">
        <v>1</v>
      </c>
      <c r="H38" s="142"/>
      <c r="I38" s="146">
        <f t="shared" si="3"/>
        <v>0</v>
      </c>
      <c r="J38" s="196"/>
    </row>
    <row r="39" spans="1:11" s="133" customFormat="1" ht="25.5" x14ac:dyDescent="0.2">
      <c r="A39" s="143">
        <v>23</v>
      </c>
      <c r="B39" s="140"/>
      <c r="C39" s="140" t="s">
        <v>109</v>
      </c>
      <c r="D39" s="169" t="s">
        <v>119</v>
      </c>
      <c r="E39" s="156" t="s">
        <v>152</v>
      </c>
      <c r="F39" s="140" t="s">
        <v>77</v>
      </c>
      <c r="G39" s="141">
        <v>1</v>
      </c>
      <c r="H39" s="142"/>
      <c r="I39" s="146">
        <f t="shared" si="3"/>
        <v>0</v>
      </c>
      <c r="J39" s="196"/>
    </row>
    <row r="40" spans="1:11" s="133" customFormat="1" ht="102" x14ac:dyDescent="0.2">
      <c r="A40" s="143">
        <v>24</v>
      </c>
      <c r="B40" s="140"/>
      <c r="C40" s="140" t="s">
        <v>109</v>
      </c>
      <c r="D40" s="191" t="s">
        <v>90</v>
      </c>
      <c r="E40" s="156" t="s">
        <v>167</v>
      </c>
      <c r="F40" s="140" t="s">
        <v>77</v>
      </c>
      <c r="G40" s="141">
        <f>G26</f>
        <v>24</v>
      </c>
      <c r="H40" s="142"/>
      <c r="I40" s="142">
        <f t="shared" si="3"/>
        <v>0</v>
      </c>
      <c r="J40" s="224"/>
      <c r="K40" s="225"/>
    </row>
    <row r="41" spans="1:11" s="133" customFormat="1" ht="63.75" x14ac:dyDescent="0.2">
      <c r="A41" s="143">
        <v>25</v>
      </c>
      <c r="B41" s="140"/>
      <c r="C41" s="140" t="s">
        <v>109</v>
      </c>
      <c r="D41" s="191" t="s">
        <v>89</v>
      </c>
      <c r="E41" s="156" t="s">
        <v>136</v>
      </c>
      <c r="F41" s="140" t="s">
        <v>77</v>
      </c>
      <c r="G41" s="141">
        <f>G40</f>
        <v>24</v>
      </c>
      <c r="H41" s="142"/>
      <c r="I41" s="146">
        <f t="shared" si="3"/>
        <v>0</v>
      </c>
      <c r="J41" s="224"/>
    </row>
    <row r="42" spans="1:11" s="133" customFormat="1" ht="25.5" x14ac:dyDescent="0.2">
      <c r="A42" s="143">
        <v>26</v>
      </c>
      <c r="B42" s="140"/>
      <c r="C42" s="140" t="s">
        <v>109</v>
      </c>
      <c r="D42" s="169" t="s">
        <v>117</v>
      </c>
      <c r="E42" s="157" t="s">
        <v>124</v>
      </c>
      <c r="F42" s="140" t="s">
        <v>77</v>
      </c>
      <c r="G42" s="141">
        <f>G40</f>
        <v>24</v>
      </c>
      <c r="H42" s="142"/>
      <c r="I42" s="146">
        <f t="shared" si="3"/>
        <v>0</v>
      </c>
      <c r="J42" s="196"/>
    </row>
    <row r="43" spans="1:11" s="133" customFormat="1" ht="25.5" x14ac:dyDescent="0.2">
      <c r="A43" s="143">
        <v>27</v>
      </c>
      <c r="B43" s="140"/>
      <c r="C43" s="140" t="s">
        <v>109</v>
      </c>
      <c r="D43" s="191" t="s">
        <v>108</v>
      </c>
      <c r="E43" s="156" t="s">
        <v>123</v>
      </c>
      <c r="F43" s="140" t="s">
        <v>77</v>
      </c>
      <c r="G43" s="141">
        <v>1</v>
      </c>
      <c r="H43" s="142"/>
      <c r="I43" s="146">
        <f t="shared" si="3"/>
        <v>0</v>
      </c>
      <c r="J43" s="196"/>
    </row>
    <row r="44" spans="1:11" s="133" customFormat="1" ht="63.75" x14ac:dyDescent="0.2">
      <c r="A44" s="143">
        <v>28</v>
      </c>
      <c r="B44" s="140"/>
      <c r="C44" s="140" t="s">
        <v>109</v>
      </c>
      <c r="D44" s="191" t="s">
        <v>92</v>
      </c>
      <c r="E44" s="156" t="s">
        <v>122</v>
      </c>
      <c r="F44" s="140" t="s">
        <v>77</v>
      </c>
      <c r="G44" s="141">
        <v>1</v>
      </c>
      <c r="H44" s="142"/>
      <c r="I44" s="146">
        <f t="shared" si="3"/>
        <v>0</v>
      </c>
      <c r="J44" s="196"/>
    </row>
    <row r="45" spans="1:11" s="133" customFormat="1" ht="39" customHeight="1" x14ac:dyDescent="0.2">
      <c r="A45" s="143">
        <v>29</v>
      </c>
      <c r="B45" s="140"/>
      <c r="C45" s="140" t="s">
        <v>109</v>
      </c>
      <c r="D45" s="191" t="s">
        <v>93</v>
      </c>
      <c r="E45" s="156" t="s">
        <v>132</v>
      </c>
      <c r="F45" s="140" t="s">
        <v>77</v>
      </c>
      <c r="G45" s="141">
        <v>2</v>
      </c>
      <c r="H45" s="142"/>
      <c r="I45" s="146">
        <f t="shared" si="3"/>
        <v>0</v>
      </c>
      <c r="J45" s="196"/>
    </row>
    <row r="46" spans="1:11" s="133" customFormat="1" ht="66" customHeight="1" x14ac:dyDescent="0.2">
      <c r="A46" s="143">
        <v>30</v>
      </c>
      <c r="B46" s="140"/>
      <c r="C46" s="140" t="s">
        <v>109</v>
      </c>
      <c r="D46" s="191" t="s">
        <v>129</v>
      </c>
      <c r="E46" s="156" t="s">
        <v>137</v>
      </c>
      <c r="F46" s="140" t="s">
        <v>77</v>
      </c>
      <c r="G46" s="141">
        <v>1</v>
      </c>
      <c r="H46" s="142"/>
      <c r="I46" s="142">
        <f t="shared" si="3"/>
        <v>0</v>
      </c>
      <c r="J46" s="196"/>
    </row>
    <row r="47" spans="1:11" s="133" customFormat="1" ht="25.5" x14ac:dyDescent="0.2">
      <c r="A47" s="143">
        <v>31</v>
      </c>
      <c r="B47" s="140"/>
      <c r="C47" s="140" t="s">
        <v>109</v>
      </c>
      <c r="D47" s="191" t="s">
        <v>130</v>
      </c>
      <c r="E47" s="156" t="s">
        <v>131</v>
      </c>
      <c r="F47" s="140" t="s">
        <v>77</v>
      </c>
      <c r="G47" s="141">
        <f>G46</f>
        <v>1</v>
      </c>
      <c r="H47" s="142"/>
      <c r="I47" s="142">
        <f t="shared" si="3"/>
        <v>0</v>
      </c>
      <c r="J47" s="196"/>
    </row>
    <row r="48" spans="1:11" s="133" customFormat="1" ht="51" x14ac:dyDescent="0.2">
      <c r="A48" s="143">
        <v>32</v>
      </c>
      <c r="B48" s="140"/>
      <c r="C48" s="140" t="s">
        <v>109</v>
      </c>
      <c r="D48" s="191" t="s">
        <v>91</v>
      </c>
      <c r="E48" s="156" t="s">
        <v>146</v>
      </c>
      <c r="F48" s="140" t="s">
        <v>77</v>
      </c>
      <c r="G48" s="141">
        <v>2</v>
      </c>
      <c r="H48" s="142"/>
      <c r="I48" s="146">
        <f t="shared" si="3"/>
        <v>0</v>
      </c>
      <c r="J48" s="196"/>
    </row>
    <row r="49" spans="1:10" s="133" customFormat="1" x14ac:dyDescent="0.2">
      <c r="A49" s="143"/>
      <c r="B49" s="140"/>
      <c r="C49" s="140"/>
      <c r="D49" s="191"/>
      <c r="E49" s="153" t="s">
        <v>168</v>
      </c>
      <c r="F49" s="194"/>
      <c r="G49" s="173"/>
      <c r="H49" s="173"/>
      <c r="I49" s="139">
        <f>SUBTOTAL(9,I50:I53)</f>
        <v>0</v>
      </c>
      <c r="J49" s="196"/>
    </row>
    <row r="50" spans="1:10" s="133" customFormat="1" ht="25.5" x14ac:dyDescent="0.2">
      <c r="A50" s="143">
        <v>33</v>
      </c>
      <c r="B50" s="140"/>
      <c r="C50" s="140" t="s">
        <v>109</v>
      </c>
      <c r="D50" s="191" t="s">
        <v>94</v>
      </c>
      <c r="E50" s="156" t="s">
        <v>154</v>
      </c>
      <c r="F50" s="140" t="s">
        <v>77</v>
      </c>
      <c r="G50" s="141">
        <v>1</v>
      </c>
      <c r="H50" s="142"/>
      <c r="I50" s="142">
        <f t="shared" ref="I50:I53" si="4">ROUND(G50*H50,2)</f>
        <v>0</v>
      </c>
      <c r="J50" s="196"/>
    </row>
    <row r="51" spans="1:10" s="133" customFormat="1" ht="25.5" x14ac:dyDescent="0.2">
      <c r="A51" s="143">
        <v>34</v>
      </c>
      <c r="B51" s="140"/>
      <c r="C51" s="140" t="s">
        <v>109</v>
      </c>
      <c r="D51" s="191" t="s">
        <v>149</v>
      </c>
      <c r="E51" s="156" t="s">
        <v>153</v>
      </c>
      <c r="F51" s="140" t="s">
        <v>77</v>
      </c>
      <c r="G51" s="141">
        <f>G50</f>
        <v>1</v>
      </c>
      <c r="H51" s="142"/>
      <c r="I51" s="142">
        <f t="shared" si="4"/>
        <v>0</v>
      </c>
      <c r="J51" s="196"/>
    </row>
    <row r="52" spans="1:10" s="133" customFormat="1" ht="25.5" x14ac:dyDescent="0.2">
      <c r="A52" s="143">
        <v>35</v>
      </c>
      <c r="B52" s="140"/>
      <c r="C52" s="140" t="s">
        <v>109</v>
      </c>
      <c r="D52" s="191" t="s">
        <v>151</v>
      </c>
      <c r="E52" s="156" t="s">
        <v>147</v>
      </c>
      <c r="F52" s="140" t="s">
        <v>77</v>
      </c>
      <c r="G52" s="141">
        <f>G50</f>
        <v>1</v>
      </c>
      <c r="H52" s="142"/>
      <c r="I52" s="142">
        <f t="shared" si="4"/>
        <v>0</v>
      </c>
      <c r="J52" s="196"/>
    </row>
    <row r="53" spans="1:10" s="133" customFormat="1" ht="25.5" x14ac:dyDescent="0.2">
      <c r="A53" s="143">
        <v>36</v>
      </c>
      <c r="B53" s="140"/>
      <c r="C53" s="140" t="s">
        <v>109</v>
      </c>
      <c r="D53" s="191" t="s">
        <v>150</v>
      </c>
      <c r="E53" s="156" t="s">
        <v>148</v>
      </c>
      <c r="F53" s="140" t="s">
        <v>77</v>
      </c>
      <c r="G53" s="141">
        <f>G50*5</f>
        <v>5</v>
      </c>
      <c r="H53" s="142"/>
      <c r="I53" s="142">
        <f t="shared" si="4"/>
        <v>0</v>
      </c>
      <c r="J53" s="196"/>
    </row>
    <row r="54" spans="1:10" x14ac:dyDescent="0.2">
      <c r="A54" s="175"/>
      <c r="B54" s="182"/>
      <c r="C54" s="182"/>
      <c r="D54" s="192"/>
      <c r="E54" s="158" t="s">
        <v>106</v>
      </c>
      <c r="F54" s="182"/>
      <c r="G54" s="195"/>
      <c r="H54" s="195"/>
      <c r="I54" s="147">
        <f>SUBTOTAL(9,I14:I53)</f>
        <v>0</v>
      </c>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56" fitToHeight="999" orientation="landscape"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
  <sheetViews>
    <sheetView workbookViewId="0"/>
  </sheetViews>
  <sheetFormatPr defaultRowHeight="12.75" x14ac:dyDescent="0.2"/>
  <sheetData/>
  <sheetProtection formatCells="0" formatColumns="0" formatRows="0" insertColumns="0" insertRows="0" insertHyperlinks="0" deleteColumns="0" deleteRows="0" sort="0" autoFilter="0" pivotTables="0"/>
  <customSheetViews>
    <customSheetView guid="{D6CFA044-0C8C-4ECE-96A2-AFF3DD5E0425}" state="hidden">
      <pageMargins left="0.69999998807907104" right="0.69999998807907104" top="0.75" bottom="0.75" header="0.30000001192092896" footer="0.30000001192092896"/>
      <pageSetup errors="blank"/>
    </customSheetView>
    <customSheetView guid="{82B4F4D9-5370-4303-A97E-2A49E01AF629}" state="hidden">
      <pageMargins left="0.69999998807907104" right="0.69999998807907104" top="0.75" bottom="0.75" header="0.30000001192092896" footer="0.30000001192092896"/>
      <pageSetup errors="blank"/>
    </customSheetView>
    <customSheetView guid="{65E3123D-ED26-44E3-A414-09EEEF825484}" state="hidden">
      <pageMargins left="0.69999998807907104" right="0.69999998807907104" top="0.75" bottom="0.75" header="0.30000001192092896" footer="0.30000001192092896"/>
      <pageSetup errors="blank"/>
    </customSheetView>
  </customSheetViews>
  <pageMargins left="0.69999998807907104" right="0.69999998807907104" top="0.75" bottom="0.75" header="0.30000001192092896" footer="0.30000001192092896"/>
  <pageSetup errors="blank"/>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file>

<file path=customXml/itemProps1.xml><?xml version="1.0" encoding="utf-8"?>
<ds:datastoreItem xmlns:ds="http://schemas.openxmlformats.org/officeDocument/2006/customXml" ds:itemID="{1A117082-AE84-45DC-B4B1-E854891D3B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Krycí list</vt:lpstr>
      <vt:lpstr>Rekapitulace</vt:lpstr>
      <vt:lpstr>AVT</vt:lpstr>
      <vt:lpstr>#Figury</vt:lpstr>
      <vt:lpstr>AVT!Názvy_tisku</vt:lpstr>
      <vt:lpstr>Rekapitulace!Názvy_tisku</vt:lpstr>
      <vt:lpstr>AVT!Oblast_tisku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dc:creator>
  <cp:lastModifiedBy>Kristýna Ullreich</cp:lastModifiedBy>
  <cp:lastPrinted>2019-11-21T13:12:23Z</cp:lastPrinted>
  <dcterms:created xsi:type="dcterms:W3CDTF">2006-04-27T05:25:48Z</dcterms:created>
  <dcterms:modified xsi:type="dcterms:W3CDTF">2025-04-02T10:21:46Z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1029	1029</vt:lpwstr>
  </property>
</Properties>
</file>