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Zaloha\Adresář-Sára servis\uzivatel\Documents\AKCE-Sára\Grandhotel Pupp\Grandhotel PUPP-Obnova Gastroprovozu-2025\"/>
    </mc:Choice>
  </mc:AlternateContent>
  <xr:revisionPtr revIDLastSave="0" documentId="8_{98460EF1-3108-412A-AFA1-98C322FAFCBF}" xr6:coauthVersionLast="47" xr6:coauthVersionMax="47" xr10:uidLastSave="{00000000-0000-0000-0000-000000000000}"/>
  <bookViews>
    <workbookView xWindow="-108" yWindow="-108" windowWidth="23256" windowHeight="12456" firstSheet="12" activeTab="12" xr2:uid="{00000000-000D-0000-FFFF-FFFF00000000}"/>
  </bookViews>
  <sheets>
    <sheet name="Pokyny pro vyplnění" sheetId="11" r:id="rId1"/>
    <sheet name="Krycí list" sheetId="1" r:id="rId2"/>
    <sheet name="VzorPolozky" sheetId="10" state="hidden" r:id="rId3"/>
    <sheet name="Rozpočet Technologie" sheetId="12" r:id="rId4"/>
    <sheet name="Rozpočet G8 " sheetId="28" r:id="rId5"/>
    <sheet name="Rozpočet G09" sheetId="14" r:id="rId6"/>
    <sheet name="Rozpočet G12" sheetId="15" r:id="rId7"/>
    <sheet name="Rozpočet G13" sheetId="16" r:id="rId8"/>
    <sheet name="Rozpočet G15" sheetId="17" r:id="rId9"/>
    <sheet name="Rozpočet G16" sheetId="18" r:id="rId10"/>
    <sheet name="Rozpočet G21" sheetId="19" r:id="rId11"/>
    <sheet name="Rozpočet G24" sheetId="20" r:id="rId12"/>
    <sheet name="Rozpočet G25" sheetId="21" r:id="rId13"/>
    <sheet name="Rozpočet G26" sheetId="22" r:id="rId14"/>
    <sheet name="Rozpočet G27" sheetId="23" r:id="rId15"/>
    <sheet name="Rozpočet G29" sheetId="24" r:id="rId16"/>
    <sheet name="Rozpočet G30" sheetId="25" r:id="rId17"/>
    <sheet name="Rozpočet G33" sheetId="26"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CelkemDPHVypocet" localSheetId="1">'Krycí list'!$H$40</definedName>
    <definedName name="CenaCelkem">'Krycí list'!$G$29</definedName>
    <definedName name="CenaCelkemBezDPH">'Krycí list'!$G$28</definedName>
    <definedName name="CenaCelkemVypocet" localSheetId="1">'Krycí list'!$I$40</definedName>
    <definedName name="cisloobjektu">'Krycí list'!$C$3</definedName>
    <definedName name="CisloRozpoctu">'[1]Krycí list'!$C$2</definedName>
    <definedName name="CisloStavby" localSheetId="1">'Krycí list'!$C$2</definedName>
    <definedName name="cislostavby">'[1]Krycí list'!$A$7</definedName>
    <definedName name="CisloStavebnihoRozpoctu">'Krycí list'!$D$4</definedName>
    <definedName name="dadresa">'Krycí list'!$D$12:$G$12</definedName>
    <definedName name="DIČ" localSheetId="1">'Krycí list'!$I$12</definedName>
    <definedName name="dmisto">'Krycí list'!$D$13:$G$13</definedName>
    <definedName name="DPHSni" localSheetId="5">'[2]Krycí list'!$G$24</definedName>
    <definedName name="DPHSni" localSheetId="6">'[3]Krycí list'!$G$24</definedName>
    <definedName name="DPHSni" localSheetId="7">'[4]Krycí list'!$G$24</definedName>
    <definedName name="DPHSni" localSheetId="8">'[5]Krycí list'!$G$24</definedName>
    <definedName name="DPHSni" localSheetId="9">'[6]Krycí list'!$G$24</definedName>
    <definedName name="DPHSni" localSheetId="10">'[7]Krycí list'!$G$24</definedName>
    <definedName name="DPHSni" localSheetId="11">'[8]Krycí list'!$G$24</definedName>
    <definedName name="DPHSni" localSheetId="12">'[9]Krycí list'!$G$24</definedName>
    <definedName name="DPHSni" localSheetId="13">'[10]Krycí list'!$G$24</definedName>
    <definedName name="DPHSni" localSheetId="14">'[11]Krycí list'!$G$24</definedName>
    <definedName name="DPHSni" localSheetId="15">'[12]Krycí list'!$G$24</definedName>
    <definedName name="DPHSni" localSheetId="16">'[13]Krycí list'!$G$24</definedName>
    <definedName name="DPHSni" localSheetId="17">'[14]Krycí list'!$G$24</definedName>
    <definedName name="DPHSni" localSheetId="4">'[15]Krycí list'!$G$24</definedName>
    <definedName name="DPHSni">'Krycí list'!$G$24</definedName>
    <definedName name="DPHZakl" localSheetId="5">'[2]Krycí list'!$G$26</definedName>
    <definedName name="DPHZakl" localSheetId="6">'[3]Krycí list'!$G$26</definedName>
    <definedName name="DPHZakl" localSheetId="7">'[4]Krycí list'!$G$26</definedName>
    <definedName name="DPHZakl" localSheetId="8">'[5]Krycí list'!$G$26</definedName>
    <definedName name="DPHZakl" localSheetId="9">'[6]Krycí list'!$G$26</definedName>
    <definedName name="DPHZakl" localSheetId="10">'[7]Krycí list'!$G$26</definedName>
    <definedName name="DPHZakl" localSheetId="11">'[8]Krycí list'!$G$26</definedName>
    <definedName name="DPHZakl" localSheetId="12">'[9]Krycí list'!$G$26</definedName>
    <definedName name="DPHZakl" localSheetId="13">'[10]Krycí list'!$G$26</definedName>
    <definedName name="DPHZakl" localSheetId="14">'[11]Krycí list'!$G$26</definedName>
    <definedName name="DPHZakl" localSheetId="15">'[12]Krycí list'!$G$26</definedName>
    <definedName name="DPHZakl" localSheetId="16">'[13]Krycí list'!$G$26</definedName>
    <definedName name="DPHZakl" localSheetId="17">'[14]Krycí list'!$G$26</definedName>
    <definedName name="DPHZakl" localSheetId="4">'[15]Krycí list'!$G$26</definedName>
    <definedName name="DPHZakl">'Krycí list'!$G$26</definedName>
    <definedName name="dpsc" localSheetId="1">'Krycí list'!$C$13</definedName>
    <definedName name="IČO" localSheetId="1">'Krycí list'!$I$11</definedName>
    <definedName name="Mena" localSheetId="5">'[2]Krycí list'!$J$29</definedName>
    <definedName name="Mena" localSheetId="6">'[3]Krycí list'!$J$29</definedName>
    <definedName name="Mena" localSheetId="7">'[4]Krycí list'!$J$29</definedName>
    <definedName name="Mena" localSheetId="8">'[5]Krycí list'!$J$29</definedName>
    <definedName name="Mena" localSheetId="9">'[6]Krycí list'!$J$29</definedName>
    <definedName name="Mena" localSheetId="10">'[7]Krycí list'!$J$29</definedName>
    <definedName name="Mena" localSheetId="11">'[8]Krycí list'!$J$29</definedName>
    <definedName name="Mena" localSheetId="12">'[9]Krycí list'!$J$29</definedName>
    <definedName name="Mena" localSheetId="13">'[10]Krycí list'!$J$29</definedName>
    <definedName name="Mena" localSheetId="14">'[11]Krycí list'!$J$29</definedName>
    <definedName name="Mena" localSheetId="15">'[12]Krycí list'!$J$29</definedName>
    <definedName name="Mena" localSheetId="16">'[13]Krycí list'!$J$29</definedName>
    <definedName name="Mena" localSheetId="17">'[14]Krycí list'!$J$29</definedName>
    <definedName name="Mena" localSheetId="4">'[15]Krycí list'!$J$29</definedName>
    <definedName name="Mena">'Krycí list'!$J$29</definedName>
    <definedName name="MistoStavby">'Krycí list'!$D$4</definedName>
    <definedName name="nazevobjektu">'Krycí list'!$D$3</definedName>
    <definedName name="NazevRozpoctu">'[1]Krycí list'!$D$2</definedName>
    <definedName name="NazevStavby" localSheetId="1">'Krycí list'!$D$2</definedName>
    <definedName name="nazevstavby">'[1]Krycí list'!$C$7</definedName>
    <definedName name="NazevStavebnihoRozpoctu">'Krycí list'!$E$4</definedName>
    <definedName name="oadresa">'Krycí list'!$D$6</definedName>
    <definedName name="Objednatel" localSheetId="1">'Krycí list'!$D$5</definedName>
    <definedName name="Objekt" localSheetId="1">'Krycí list'!$B$38</definedName>
    <definedName name="_xlnm.Print_Area" localSheetId="1">'Krycí list'!$A$1:$J$154</definedName>
    <definedName name="_xlnm.Print_Area" localSheetId="5">'Rozpočet G09'!$A$1:$U$40</definedName>
    <definedName name="_xlnm.Print_Area" localSheetId="6">'Rozpočet G12'!$A$1:$U$40</definedName>
    <definedName name="_xlnm.Print_Area" localSheetId="7">'Rozpočet G13'!$A$1:$U$40</definedName>
    <definedName name="_xlnm.Print_Area" localSheetId="8">'Rozpočet G15'!$A$1:$U$40</definedName>
    <definedName name="_xlnm.Print_Area" localSheetId="9">'Rozpočet G16'!$A$1:$U$33</definedName>
    <definedName name="_xlnm.Print_Area" localSheetId="10">'Rozpočet G21'!$A$1:$U$40</definedName>
    <definedName name="_xlnm.Print_Area" localSheetId="11">'Rozpočet G24'!$A$1:$U$40</definedName>
    <definedName name="_xlnm.Print_Area" localSheetId="12">'Rozpočet G25'!$A$1:$U$40</definedName>
    <definedName name="_xlnm.Print_Area" localSheetId="13">'Rozpočet G26'!$A$1:$U$40</definedName>
    <definedName name="_xlnm.Print_Area" localSheetId="14">'Rozpočet G27'!$A$1:$U$40</definedName>
    <definedName name="_xlnm.Print_Area" localSheetId="15">'Rozpočet G29'!$A$1:$U$40</definedName>
    <definedName name="_xlnm.Print_Area" localSheetId="16">'Rozpočet G30'!$A$1:$U$40</definedName>
    <definedName name="_xlnm.Print_Area" localSheetId="17">'Rozpočet G33'!$A$1:$U$40</definedName>
    <definedName name="_xlnm.Print_Area" localSheetId="4">'Rozpočet G8 '!$A$1:$U$40</definedName>
    <definedName name="_xlnm.Print_Area" localSheetId="3">'Rozpočet Technologie'!$A$1:$U$41</definedName>
    <definedName name="odic" localSheetId="1">'Krycí list'!$I$6</definedName>
    <definedName name="oico" localSheetId="1">'Krycí list'!$I$5</definedName>
    <definedName name="omisto" localSheetId="1">'Krycí list'!$D$7</definedName>
    <definedName name="onazev" localSheetId="1">'Krycí list'!$D$6</definedName>
    <definedName name="opsc" localSheetId="1">'Krycí list'!$C$7</definedName>
    <definedName name="padresa">'Krycí list'!$D$9</definedName>
    <definedName name="pdic">'Krycí list'!$I$9</definedName>
    <definedName name="pico">'Krycí list'!$I$8</definedName>
    <definedName name="pmisto">'Krycí list'!$D$10</definedName>
    <definedName name="PocetMJ" localSheetId="5">#REF!</definedName>
    <definedName name="PocetMJ" localSheetId="6">#REF!</definedName>
    <definedName name="PocetMJ" localSheetId="7">#REF!</definedName>
    <definedName name="PocetMJ" localSheetId="8">#REF!</definedName>
    <definedName name="PocetMJ" localSheetId="9">#REF!</definedName>
    <definedName name="PocetMJ" localSheetId="10">#REF!</definedName>
    <definedName name="PocetMJ" localSheetId="11">#REF!</definedName>
    <definedName name="PocetMJ" localSheetId="12">#REF!</definedName>
    <definedName name="PocetMJ" localSheetId="13">#REF!</definedName>
    <definedName name="PocetMJ" localSheetId="14">#REF!</definedName>
    <definedName name="PocetMJ" localSheetId="15">#REF!</definedName>
    <definedName name="PocetMJ" localSheetId="16">#REF!</definedName>
    <definedName name="PocetMJ" localSheetId="17">#REF!</definedName>
    <definedName name="PocetMJ" localSheetId="4">#REF!</definedName>
    <definedName name="PocetMJ">#REF!</definedName>
    <definedName name="PoptavkaID">'Krycí list'!$A$1</definedName>
    <definedName name="pPSC">'Krycí list'!$C$10</definedName>
    <definedName name="Projektant">'Krycí list'!$D$8</definedName>
    <definedName name="SazbaDPH1" localSheetId="1">'Krycí list'!$E$23</definedName>
    <definedName name="SazbaDPH1">'[1]Krycí list'!$C$30</definedName>
    <definedName name="SazbaDPH2" localSheetId="1">'Krycí list'!$E$25</definedName>
    <definedName name="SazbaDPH2">'[1]Krycí list'!$C$32</definedName>
    <definedName name="SloupecCC" localSheetId="5">#REF!</definedName>
    <definedName name="SloupecCC" localSheetId="6">#REF!</definedName>
    <definedName name="SloupecCC" localSheetId="7">#REF!</definedName>
    <definedName name="SloupecCC" localSheetId="8">#REF!</definedName>
    <definedName name="SloupecCC" localSheetId="9">#REF!</definedName>
    <definedName name="SloupecCC" localSheetId="10">#REF!</definedName>
    <definedName name="SloupecCC" localSheetId="11">#REF!</definedName>
    <definedName name="SloupecCC" localSheetId="12">#REF!</definedName>
    <definedName name="SloupecCC" localSheetId="13">#REF!</definedName>
    <definedName name="SloupecCC" localSheetId="14">#REF!</definedName>
    <definedName name="SloupecCC" localSheetId="15">#REF!</definedName>
    <definedName name="SloupecCC" localSheetId="16">#REF!</definedName>
    <definedName name="SloupecCC" localSheetId="17">#REF!</definedName>
    <definedName name="SloupecCC" localSheetId="4">#REF!</definedName>
    <definedName name="SloupecCC">#REF!</definedName>
    <definedName name="SloupecCisloPol" localSheetId="5">#REF!</definedName>
    <definedName name="SloupecCisloPol" localSheetId="6">#REF!</definedName>
    <definedName name="SloupecCisloPol" localSheetId="7">#REF!</definedName>
    <definedName name="SloupecCisloPol" localSheetId="8">#REF!</definedName>
    <definedName name="SloupecCisloPol" localSheetId="9">#REF!</definedName>
    <definedName name="SloupecCisloPol" localSheetId="10">#REF!</definedName>
    <definedName name="SloupecCisloPol" localSheetId="11">#REF!</definedName>
    <definedName name="SloupecCisloPol" localSheetId="12">#REF!</definedName>
    <definedName name="SloupecCisloPol" localSheetId="13">#REF!</definedName>
    <definedName name="SloupecCisloPol" localSheetId="14">#REF!</definedName>
    <definedName name="SloupecCisloPol" localSheetId="15">#REF!</definedName>
    <definedName name="SloupecCisloPol" localSheetId="16">#REF!</definedName>
    <definedName name="SloupecCisloPol" localSheetId="17">#REF!</definedName>
    <definedName name="SloupecCisloPol" localSheetId="4">#REF!</definedName>
    <definedName name="SloupecCisloPol">#REF!</definedName>
    <definedName name="SloupecJC" localSheetId="5">#REF!</definedName>
    <definedName name="SloupecJC" localSheetId="6">#REF!</definedName>
    <definedName name="SloupecJC" localSheetId="7">#REF!</definedName>
    <definedName name="SloupecJC" localSheetId="8">#REF!</definedName>
    <definedName name="SloupecJC" localSheetId="9">#REF!</definedName>
    <definedName name="SloupecJC" localSheetId="10">#REF!</definedName>
    <definedName name="SloupecJC" localSheetId="11">#REF!</definedName>
    <definedName name="SloupecJC" localSheetId="12">#REF!</definedName>
    <definedName name="SloupecJC" localSheetId="13">#REF!</definedName>
    <definedName name="SloupecJC" localSheetId="14">#REF!</definedName>
    <definedName name="SloupecJC" localSheetId="15">#REF!</definedName>
    <definedName name="SloupecJC" localSheetId="16">#REF!</definedName>
    <definedName name="SloupecJC" localSheetId="17">#REF!</definedName>
    <definedName name="SloupecJC" localSheetId="4">#REF!</definedName>
    <definedName name="SloupecJC">#REF!</definedName>
    <definedName name="SloupecMJ" localSheetId="5">#REF!</definedName>
    <definedName name="SloupecMJ" localSheetId="6">#REF!</definedName>
    <definedName name="SloupecMJ" localSheetId="7">#REF!</definedName>
    <definedName name="SloupecMJ" localSheetId="8">#REF!</definedName>
    <definedName name="SloupecMJ" localSheetId="9">#REF!</definedName>
    <definedName name="SloupecMJ" localSheetId="10">#REF!</definedName>
    <definedName name="SloupecMJ" localSheetId="11">#REF!</definedName>
    <definedName name="SloupecMJ" localSheetId="12">#REF!</definedName>
    <definedName name="SloupecMJ" localSheetId="13">#REF!</definedName>
    <definedName name="SloupecMJ" localSheetId="14">#REF!</definedName>
    <definedName name="SloupecMJ" localSheetId="15">#REF!</definedName>
    <definedName name="SloupecMJ" localSheetId="16">#REF!</definedName>
    <definedName name="SloupecMJ" localSheetId="17">#REF!</definedName>
    <definedName name="SloupecMJ" localSheetId="4">#REF!</definedName>
    <definedName name="SloupecMJ">#REF!</definedName>
    <definedName name="SloupecMnozstvi" localSheetId="5">#REF!</definedName>
    <definedName name="SloupecMnozstvi" localSheetId="6">#REF!</definedName>
    <definedName name="SloupecMnozstvi" localSheetId="7">#REF!</definedName>
    <definedName name="SloupecMnozstvi" localSheetId="8">#REF!</definedName>
    <definedName name="SloupecMnozstvi" localSheetId="9">#REF!</definedName>
    <definedName name="SloupecMnozstvi" localSheetId="10">#REF!</definedName>
    <definedName name="SloupecMnozstvi" localSheetId="11">#REF!</definedName>
    <definedName name="SloupecMnozstvi" localSheetId="12">#REF!</definedName>
    <definedName name="SloupecMnozstvi" localSheetId="13">#REF!</definedName>
    <definedName name="SloupecMnozstvi" localSheetId="14">#REF!</definedName>
    <definedName name="SloupecMnozstvi" localSheetId="15">#REF!</definedName>
    <definedName name="SloupecMnozstvi" localSheetId="16">#REF!</definedName>
    <definedName name="SloupecMnozstvi" localSheetId="17">#REF!</definedName>
    <definedName name="SloupecMnozstvi" localSheetId="4">#REF!</definedName>
    <definedName name="SloupecMnozstvi">#REF!</definedName>
    <definedName name="SloupecNazPol" localSheetId="5">#REF!</definedName>
    <definedName name="SloupecNazPol" localSheetId="6">#REF!</definedName>
    <definedName name="SloupecNazPol" localSheetId="7">#REF!</definedName>
    <definedName name="SloupecNazPol" localSheetId="8">#REF!</definedName>
    <definedName name="SloupecNazPol" localSheetId="9">#REF!</definedName>
    <definedName name="SloupecNazPol" localSheetId="10">#REF!</definedName>
    <definedName name="SloupecNazPol" localSheetId="11">#REF!</definedName>
    <definedName name="SloupecNazPol" localSheetId="12">#REF!</definedName>
    <definedName name="SloupecNazPol" localSheetId="13">#REF!</definedName>
    <definedName name="SloupecNazPol" localSheetId="14">#REF!</definedName>
    <definedName name="SloupecNazPol" localSheetId="15">#REF!</definedName>
    <definedName name="SloupecNazPol" localSheetId="16">#REF!</definedName>
    <definedName name="SloupecNazPol" localSheetId="17">#REF!</definedName>
    <definedName name="SloupecNazPol" localSheetId="4">#REF!</definedName>
    <definedName name="SloupecNazPol">#REF!</definedName>
    <definedName name="SloupecPC" localSheetId="5">#REF!</definedName>
    <definedName name="SloupecPC" localSheetId="6">#REF!</definedName>
    <definedName name="SloupecPC" localSheetId="7">#REF!</definedName>
    <definedName name="SloupecPC" localSheetId="8">#REF!</definedName>
    <definedName name="SloupecPC" localSheetId="9">#REF!</definedName>
    <definedName name="SloupecPC" localSheetId="10">#REF!</definedName>
    <definedName name="SloupecPC" localSheetId="11">#REF!</definedName>
    <definedName name="SloupecPC" localSheetId="12">#REF!</definedName>
    <definedName name="SloupecPC" localSheetId="13">#REF!</definedName>
    <definedName name="SloupecPC" localSheetId="14">#REF!</definedName>
    <definedName name="SloupecPC" localSheetId="15">#REF!</definedName>
    <definedName name="SloupecPC" localSheetId="16">#REF!</definedName>
    <definedName name="SloupecPC" localSheetId="17">#REF!</definedName>
    <definedName name="SloupecPC" localSheetId="4">#REF!</definedName>
    <definedName name="SloupecPC">#REF!</definedName>
    <definedName name="Vypracoval">'Krycí list'!$D$14</definedName>
    <definedName name="Z_B7E7C763_C459_487D_8ABA_5CFDDFBD5A84_.wvu.Cols" localSheetId="1" hidden="1">'Krycí list'!$A:$A</definedName>
    <definedName name="Z_B7E7C763_C459_487D_8ABA_5CFDDFBD5A84_.wvu.PrintArea" localSheetId="1" hidden="1">'Krycí list'!$B$1:$J$36</definedName>
    <definedName name="ZakladDPHSni" localSheetId="5">'[2]Krycí list'!$G$23</definedName>
    <definedName name="ZakladDPHSni" localSheetId="6">'[3]Krycí list'!$G$23</definedName>
    <definedName name="ZakladDPHSni" localSheetId="7">'[4]Krycí list'!$G$23</definedName>
    <definedName name="ZakladDPHSni" localSheetId="8">'[5]Krycí list'!$G$23</definedName>
    <definedName name="ZakladDPHSni" localSheetId="9">'[6]Krycí list'!$G$23</definedName>
    <definedName name="ZakladDPHSni" localSheetId="10">'[7]Krycí list'!$G$23</definedName>
    <definedName name="ZakladDPHSni" localSheetId="11">'[8]Krycí list'!$G$23</definedName>
    <definedName name="ZakladDPHSni" localSheetId="12">'[9]Krycí list'!$G$23</definedName>
    <definedName name="ZakladDPHSni" localSheetId="13">'[10]Krycí list'!$G$23</definedName>
    <definedName name="ZakladDPHSni" localSheetId="14">'[11]Krycí list'!$G$23</definedName>
    <definedName name="ZakladDPHSni" localSheetId="15">'[12]Krycí list'!$G$23</definedName>
    <definedName name="ZakladDPHSni" localSheetId="16">'[13]Krycí list'!$G$23</definedName>
    <definedName name="ZakladDPHSni" localSheetId="17">'[14]Krycí list'!$G$23</definedName>
    <definedName name="ZakladDPHSni" localSheetId="4">'[15]Krycí list'!$G$23</definedName>
    <definedName name="ZakladDPHSni">'Krycí list'!$G$23</definedName>
    <definedName name="ZakladDPHSniVypocet" localSheetId="1">'Krycí list'!$F$40</definedName>
    <definedName name="ZakladDPHZakl" localSheetId="5">'[2]Krycí list'!$G$25</definedName>
    <definedName name="ZakladDPHZakl" localSheetId="6">'[3]Krycí list'!$G$25</definedName>
    <definedName name="ZakladDPHZakl" localSheetId="7">'[4]Krycí list'!$G$25</definedName>
    <definedName name="ZakladDPHZakl" localSheetId="8">'[5]Krycí list'!$G$25</definedName>
    <definedName name="ZakladDPHZakl" localSheetId="9">'[6]Krycí list'!$G$25</definedName>
    <definedName name="ZakladDPHZakl" localSheetId="10">'[7]Krycí list'!$G$25</definedName>
    <definedName name="ZakladDPHZakl" localSheetId="11">'[8]Krycí list'!$G$25</definedName>
    <definedName name="ZakladDPHZakl" localSheetId="12">'[9]Krycí list'!$G$25</definedName>
    <definedName name="ZakladDPHZakl" localSheetId="13">'[10]Krycí list'!$G$25</definedName>
    <definedName name="ZakladDPHZakl" localSheetId="14">'[11]Krycí list'!$G$25</definedName>
    <definedName name="ZakladDPHZakl" localSheetId="15">'[12]Krycí list'!$G$25</definedName>
    <definedName name="ZakladDPHZakl" localSheetId="16">'[13]Krycí list'!$G$25</definedName>
    <definedName name="ZakladDPHZakl" localSheetId="17">'[14]Krycí list'!$G$25</definedName>
    <definedName name="ZakladDPHZakl" localSheetId="4">'[15]Krycí list'!$G$25</definedName>
    <definedName name="ZakladDPHZakl">'Krycí list'!$G$25</definedName>
    <definedName name="ZakladDPHZaklVypocet" localSheetId="1">'Krycí list'!$G$40</definedName>
    <definedName name="ZaObjednatele">'Krycí list'!$G$34</definedName>
    <definedName name="Zaokrouhleni" localSheetId="5">'[2]Krycí list'!$G$27</definedName>
    <definedName name="Zaokrouhleni" localSheetId="6">'[3]Krycí list'!$G$27</definedName>
    <definedName name="Zaokrouhleni" localSheetId="7">'[4]Krycí list'!$G$27</definedName>
    <definedName name="Zaokrouhleni" localSheetId="8">'[5]Krycí list'!$G$27</definedName>
    <definedName name="Zaokrouhleni" localSheetId="9">'[6]Krycí list'!$G$27</definedName>
    <definedName name="Zaokrouhleni" localSheetId="10">'[7]Krycí list'!$G$27</definedName>
    <definedName name="Zaokrouhleni" localSheetId="11">'[8]Krycí list'!$G$27</definedName>
    <definedName name="Zaokrouhleni" localSheetId="12">'[9]Krycí list'!$G$27</definedName>
    <definedName name="Zaokrouhleni" localSheetId="13">'[10]Krycí list'!$G$27</definedName>
    <definedName name="Zaokrouhleni" localSheetId="14">'[11]Krycí list'!$G$27</definedName>
    <definedName name="Zaokrouhleni" localSheetId="15">'[12]Krycí list'!$G$27</definedName>
    <definedName name="Zaokrouhleni" localSheetId="16">'[13]Krycí list'!$G$27</definedName>
    <definedName name="Zaokrouhleni" localSheetId="17">'[14]Krycí list'!$G$27</definedName>
    <definedName name="Zaokrouhleni" localSheetId="4">'[15]Krycí list'!$G$27</definedName>
    <definedName name="Zaokrouhleni">'Krycí list'!$G$27</definedName>
    <definedName name="ZaZhotovitele">'Krycí list'!$D$34</definedName>
    <definedName name="Zhotovitel">'Krycí list'!$D$11:$G$11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1" l="1"/>
  <c r="G23" i="18"/>
  <c r="E16" i="1"/>
  <c r="G16" i="1"/>
  <c r="I16" i="1"/>
  <c r="E18" i="1"/>
  <c r="G18" i="1"/>
  <c r="I18" i="1"/>
  <c r="E19" i="1"/>
  <c r="G19" i="1"/>
  <c r="I19" i="1"/>
  <c r="G58" i="1"/>
  <c r="G57" i="1"/>
  <c r="AC30" i="28"/>
  <c r="U28" i="28"/>
  <c r="Q28" i="28"/>
  <c r="O28" i="28"/>
  <c r="K28" i="28"/>
  <c r="I28" i="28"/>
  <c r="F28" i="28"/>
  <c r="G28" i="28" s="1"/>
  <c r="M28" i="28" s="1"/>
  <c r="U27" i="28"/>
  <c r="U26" i="28" s="1"/>
  <c r="Q27" i="28"/>
  <c r="Q26" i="28" s="1"/>
  <c r="O27" i="28"/>
  <c r="O26" i="28" s="1"/>
  <c r="K27" i="28"/>
  <c r="K26" i="28" s="1"/>
  <c r="H62" i="1" s="1"/>
  <c r="I27" i="28"/>
  <c r="I26" i="28" s="1"/>
  <c r="G62" i="1" s="1"/>
  <c r="F27" i="28"/>
  <c r="G27" i="28" s="1"/>
  <c r="U25" i="28"/>
  <c r="Q25" i="28"/>
  <c r="Q23" i="28" s="1"/>
  <c r="O25" i="28"/>
  <c r="O23" i="28" s="1"/>
  <c r="K25" i="28"/>
  <c r="K23" i="28" s="1"/>
  <c r="H61" i="1" s="1"/>
  <c r="I25" i="28"/>
  <c r="I23" i="28" s="1"/>
  <c r="G61" i="1" s="1"/>
  <c r="F25" i="28"/>
  <c r="G25" i="28" s="1"/>
  <c r="M25" i="28" s="1"/>
  <c r="U24" i="28"/>
  <c r="U23" i="28" s="1"/>
  <c r="Q24" i="28"/>
  <c r="O24" i="28"/>
  <c r="K24" i="28"/>
  <c r="I24" i="28"/>
  <c r="F24" i="28"/>
  <c r="G24" i="28" s="1"/>
  <c r="U22" i="28"/>
  <c r="U20" i="28" s="1"/>
  <c r="Q22" i="28"/>
  <c r="O22" i="28"/>
  <c r="K22" i="28"/>
  <c r="I22" i="28"/>
  <c r="F22" i="28"/>
  <c r="G22" i="28" s="1"/>
  <c r="M22" i="28" s="1"/>
  <c r="U21" i="28"/>
  <c r="Q21" i="28"/>
  <c r="Q20" i="28" s="1"/>
  <c r="O21" i="28"/>
  <c r="O20" i="28" s="1"/>
  <c r="K21" i="28"/>
  <c r="K20" i="28" s="1"/>
  <c r="H60" i="1" s="1"/>
  <c r="I21" i="28"/>
  <c r="I20" i="28" s="1"/>
  <c r="G60" i="1" s="1"/>
  <c r="F21" i="28"/>
  <c r="G21" i="28" s="1"/>
  <c r="U19" i="28"/>
  <c r="Q19" i="28"/>
  <c r="O19" i="28"/>
  <c r="K19" i="28"/>
  <c r="K17" i="28" s="1"/>
  <c r="H59" i="1" s="1"/>
  <c r="I19" i="28"/>
  <c r="I17" i="28" s="1"/>
  <c r="G59" i="1" s="1"/>
  <c r="F19" i="28"/>
  <c r="G19" i="28" s="1"/>
  <c r="M19" i="28" s="1"/>
  <c r="U18" i="28"/>
  <c r="U17" i="28" s="1"/>
  <c r="Q18" i="28"/>
  <c r="Q17" i="28" s="1"/>
  <c r="O18" i="28"/>
  <c r="K18" i="28"/>
  <c r="I18" i="28"/>
  <c r="F18" i="28"/>
  <c r="G18" i="28" s="1"/>
  <c r="U16" i="28"/>
  <c r="U15" i="28" s="1"/>
  <c r="Q16" i="28"/>
  <c r="Q15" i="28" s="1"/>
  <c r="O16" i="28"/>
  <c r="O15" i="28" s="1"/>
  <c r="K16" i="28"/>
  <c r="K15" i="28" s="1"/>
  <c r="H58" i="1" s="1"/>
  <c r="I16" i="28"/>
  <c r="F16" i="28"/>
  <c r="G16" i="28" s="1"/>
  <c r="I15" i="28"/>
  <c r="U14" i="28"/>
  <c r="Q14" i="28"/>
  <c r="O14" i="28"/>
  <c r="K14" i="28"/>
  <c r="I14" i="28"/>
  <c r="F14" i="28"/>
  <c r="G14" i="28" s="1"/>
  <c r="M14" i="28" s="1"/>
  <c r="U13" i="28"/>
  <c r="Q13" i="28"/>
  <c r="O13" i="28"/>
  <c r="K13" i="28"/>
  <c r="I13" i="28"/>
  <c r="F13" i="28"/>
  <c r="G13" i="28" s="1"/>
  <c r="M13" i="28" s="1"/>
  <c r="U12" i="28"/>
  <c r="Q12" i="28"/>
  <c r="O12" i="28"/>
  <c r="K12" i="28"/>
  <c r="I12" i="28"/>
  <c r="F12" i="28"/>
  <c r="G12" i="28" s="1"/>
  <c r="M12" i="28" s="1"/>
  <c r="U11" i="28"/>
  <c r="Q11" i="28"/>
  <c r="O11" i="28"/>
  <c r="K11" i="28"/>
  <c r="I11" i="28"/>
  <c r="F11" i="28"/>
  <c r="G11" i="28" s="1"/>
  <c r="M11" i="28" s="1"/>
  <c r="U10" i="28"/>
  <c r="U8" i="28" s="1"/>
  <c r="Q10" i="28"/>
  <c r="Q8" i="28" s="1"/>
  <c r="O10" i="28"/>
  <c r="O8" i="28" s="1"/>
  <c r="K10" i="28"/>
  <c r="I10" i="28"/>
  <c r="F10" i="28"/>
  <c r="G10" i="28" s="1"/>
  <c r="M10" i="28" s="1"/>
  <c r="U9" i="28"/>
  <c r="Q9" i="28"/>
  <c r="O9" i="28"/>
  <c r="K9" i="28"/>
  <c r="I9" i="28"/>
  <c r="F9" i="28"/>
  <c r="G9" i="28" s="1"/>
  <c r="K8" i="28"/>
  <c r="H57" i="1" s="1"/>
  <c r="I8" i="28"/>
  <c r="M21" i="28" l="1"/>
  <c r="G20" i="28"/>
  <c r="O17" i="28"/>
  <c r="AD30" i="28"/>
  <c r="G8" i="28"/>
  <c r="M9" i="28"/>
  <c r="M8" i="28" s="1"/>
  <c r="G15" i="28"/>
  <c r="M16" i="28"/>
  <c r="M15" i="28" s="1"/>
  <c r="M20" i="28"/>
  <c r="G23" i="28"/>
  <c r="M24" i="28"/>
  <c r="M23" i="28" s="1"/>
  <c r="G17" i="28"/>
  <c r="M18" i="28"/>
  <c r="M17" i="28" s="1"/>
  <c r="G26" i="28"/>
  <c r="M27" i="28"/>
  <c r="M26" i="28" s="1"/>
  <c r="G30" i="28" l="1"/>
  <c r="G103" i="1" l="1"/>
  <c r="I62" i="1"/>
  <c r="G71" i="1"/>
  <c r="I59" i="1" l="1"/>
  <c r="I60" i="1"/>
  <c r="I57" i="1"/>
  <c r="I56" i="1" s="1"/>
  <c r="I61" i="1"/>
  <c r="I58" i="1"/>
  <c r="AC30" i="26"/>
  <c r="U28" i="26"/>
  <c r="Q28" i="26"/>
  <c r="O28" i="26"/>
  <c r="K28" i="26"/>
  <c r="I28" i="26"/>
  <c r="I26" i="26" s="1"/>
  <c r="G153" i="1" s="1"/>
  <c r="I153" i="1" s="1"/>
  <c r="G28" i="26"/>
  <c r="M28" i="26" s="1"/>
  <c r="F28" i="26"/>
  <c r="U27" i="26"/>
  <c r="U26" i="26" s="1"/>
  <c r="Q27" i="26"/>
  <c r="O27" i="26"/>
  <c r="K27" i="26"/>
  <c r="I27" i="26"/>
  <c r="F27" i="26"/>
  <c r="G27" i="26" s="1"/>
  <c r="Q26" i="26"/>
  <c r="O26" i="26"/>
  <c r="K26" i="26"/>
  <c r="H153" i="1" s="1"/>
  <c r="U25" i="26"/>
  <c r="Q25" i="26"/>
  <c r="O25" i="26"/>
  <c r="K25" i="26"/>
  <c r="I25" i="26"/>
  <c r="F25" i="26"/>
  <c r="G25" i="26" s="1"/>
  <c r="M25" i="26" s="1"/>
  <c r="U24" i="26"/>
  <c r="U23" i="26" s="1"/>
  <c r="Q24" i="26"/>
  <c r="Q23" i="26" s="1"/>
  <c r="O24" i="26"/>
  <c r="O23" i="26" s="1"/>
  <c r="K24" i="26"/>
  <c r="K23" i="26" s="1"/>
  <c r="H152" i="1" s="1"/>
  <c r="I24" i="26"/>
  <c r="I23" i="26" s="1"/>
  <c r="G152" i="1" s="1"/>
  <c r="I152" i="1" s="1"/>
  <c r="F24" i="26"/>
  <c r="G24" i="26" s="1"/>
  <c r="U22" i="26"/>
  <c r="Q22" i="26"/>
  <c r="O22" i="26"/>
  <c r="K22" i="26"/>
  <c r="K20" i="26" s="1"/>
  <c r="H151" i="1" s="1"/>
  <c r="I22" i="26"/>
  <c r="F22" i="26"/>
  <c r="G22" i="26" s="1"/>
  <c r="M22" i="26" s="1"/>
  <c r="U21" i="26"/>
  <c r="Q21" i="26"/>
  <c r="O21" i="26"/>
  <c r="K21" i="26"/>
  <c r="I21" i="26"/>
  <c r="F21" i="26"/>
  <c r="G21" i="26" s="1"/>
  <c r="U20" i="26"/>
  <c r="Q20" i="26"/>
  <c r="O20" i="26"/>
  <c r="I20" i="26"/>
  <c r="G151" i="1" s="1"/>
  <c r="I151" i="1" s="1"/>
  <c r="U19" i="26"/>
  <c r="Q19" i="26"/>
  <c r="O19" i="26"/>
  <c r="K19" i="26"/>
  <c r="I19" i="26"/>
  <c r="F19" i="26"/>
  <c r="G19" i="26" s="1"/>
  <c r="M19" i="26" s="1"/>
  <c r="U18" i="26"/>
  <c r="U17" i="26" s="1"/>
  <c r="Q18" i="26"/>
  <c r="Q17" i="26" s="1"/>
  <c r="O18" i="26"/>
  <c r="O17" i="26" s="1"/>
  <c r="K18" i="26"/>
  <c r="K17" i="26" s="1"/>
  <c r="H150" i="1" s="1"/>
  <c r="I18" i="26"/>
  <c r="I17" i="26" s="1"/>
  <c r="G150" i="1" s="1"/>
  <c r="F18" i="26"/>
  <c r="G18" i="26" s="1"/>
  <c r="U16" i="26"/>
  <c r="U15" i="26" s="1"/>
  <c r="Q16" i="26"/>
  <c r="Q15" i="26" s="1"/>
  <c r="O16" i="26"/>
  <c r="O15" i="26" s="1"/>
  <c r="K16" i="26"/>
  <c r="K15" i="26" s="1"/>
  <c r="H149" i="1" s="1"/>
  <c r="I16" i="26"/>
  <c r="I15" i="26" s="1"/>
  <c r="G149" i="1" s="1"/>
  <c r="I149" i="1" s="1"/>
  <c r="G16" i="26"/>
  <c r="M16" i="26" s="1"/>
  <c r="M15" i="26" s="1"/>
  <c r="F16" i="26"/>
  <c r="U14" i="26"/>
  <c r="Q14" i="26"/>
  <c r="O14" i="26"/>
  <c r="K14" i="26"/>
  <c r="I14" i="26"/>
  <c r="F14" i="26"/>
  <c r="G14" i="26" s="1"/>
  <c r="M14" i="26" s="1"/>
  <c r="U13" i="26"/>
  <c r="Q13" i="26"/>
  <c r="O13" i="26"/>
  <c r="K13" i="26"/>
  <c r="I13" i="26"/>
  <c r="F13" i="26"/>
  <c r="G13" i="26" s="1"/>
  <c r="M13" i="26" s="1"/>
  <c r="U12" i="26"/>
  <c r="Q12" i="26"/>
  <c r="O12" i="26"/>
  <c r="O8" i="26" s="1"/>
  <c r="K12" i="26"/>
  <c r="I12" i="26"/>
  <c r="F12" i="26"/>
  <c r="G12" i="26" s="1"/>
  <c r="M12" i="26" s="1"/>
  <c r="U11" i="26"/>
  <c r="Q11" i="26"/>
  <c r="O11" i="26"/>
  <c r="K11" i="26"/>
  <c r="I11" i="26"/>
  <c r="F11" i="26"/>
  <c r="G11" i="26" s="1"/>
  <c r="M11" i="26" s="1"/>
  <c r="U10" i="26"/>
  <c r="Q10" i="26"/>
  <c r="O10" i="26"/>
  <c r="K10" i="26"/>
  <c r="K8" i="26" s="1"/>
  <c r="H148" i="1" s="1"/>
  <c r="I10" i="26"/>
  <c r="F10" i="26"/>
  <c r="G10" i="26" s="1"/>
  <c r="M10" i="26" s="1"/>
  <c r="U9" i="26"/>
  <c r="U8" i="26" s="1"/>
  <c r="Q9" i="26"/>
  <c r="O9" i="26"/>
  <c r="K9" i="26"/>
  <c r="I9" i="26"/>
  <c r="F9" i="26"/>
  <c r="G9" i="26" s="1"/>
  <c r="Q8" i="26"/>
  <c r="I8" i="26"/>
  <c r="G148" i="1" s="1"/>
  <c r="I148" i="1" l="1"/>
  <c r="M27" i="26"/>
  <c r="M26" i="26" s="1"/>
  <c r="G26" i="26"/>
  <c r="M21" i="26"/>
  <c r="G20" i="26"/>
  <c r="I150" i="1"/>
  <c r="G15" i="26"/>
  <c r="M20" i="26"/>
  <c r="M18" i="26"/>
  <c r="M17" i="26" s="1"/>
  <c r="G17" i="26"/>
  <c r="AD30" i="26"/>
  <c r="G8" i="26"/>
  <c r="M9" i="26"/>
  <c r="M8" i="26" s="1"/>
  <c r="G23" i="26"/>
  <c r="M24" i="26"/>
  <c r="M23" i="26" s="1"/>
  <c r="I147" i="1" l="1"/>
  <c r="G30" i="26"/>
  <c r="AC30" i="25" l="1"/>
  <c r="U28" i="25"/>
  <c r="Q28" i="25"/>
  <c r="O28" i="25"/>
  <c r="K28" i="25"/>
  <c r="I28" i="25"/>
  <c r="F28" i="25"/>
  <c r="G28" i="25" s="1"/>
  <c r="U27" i="25"/>
  <c r="U26" i="25" s="1"/>
  <c r="Q27" i="25"/>
  <c r="Q26" i="25" s="1"/>
  <c r="O27" i="25"/>
  <c r="O26" i="25" s="1"/>
  <c r="K27" i="25"/>
  <c r="K26" i="25" s="1"/>
  <c r="H146" i="1" s="1"/>
  <c r="I27" i="25"/>
  <c r="G27" i="25"/>
  <c r="M27" i="25" s="1"/>
  <c r="F27" i="25"/>
  <c r="I26" i="25"/>
  <c r="U25" i="25"/>
  <c r="U23" i="25" s="1"/>
  <c r="Q25" i="25"/>
  <c r="O25" i="25"/>
  <c r="K25" i="25"/>
  <c r="I25" i="25"/>
  <c r="F25" i="25"/>
  <c r="G25" i="25" s="1"/>
  <c r="M25" i="25" s="1"/>
  <c r="U24" i="25"/>
  <c r="Q24" i="25"/>
  <c r="O24" i="25"/>
  <c r="K24" i="25"/>
  <c r="K23" i="25" s="1"/>
  <c r="H145" i="1" s="1"/>
  <c r="I145" i="1" s="1"/>
  <c r="I24" i="25"/>
  <c r="I23" i="25" s="1"/>
  <c r="G145" i="1" s="1"/>
  <c r="F24" i="25"/>
  <c r="G24" i="25" s="1"/>
  <c r="Q23" i="25"/>
  <c r="O23" i="25"/>
  <c r="U22" i="25"/>
  <c r="Q22" i="25"/>
  <c r="O22" i="25"/>
  <c r="K22" i="25"/>
  <c r="I22" i="25"/>
  <c r="F22" i="25"/>
  <c r="G22" i="25" s="1"/>
  <c r="M22" i="25" s="1"/>
  <c r="U21" i="25"/>
  <c r="U20" i="25" s="1"/>
  <c r="Q21" i="25"/>
  <c r="Q20" i="25" s="1"/>
  <c r="O21" i="25"/>
  <c r="O20" i="25" s="1"/>
  <c r="K21" i="25"/>
  <c r="I21" i="25"/>
  <c r="F21" i="25"/>
  <c r="G21" i="25" s="1"/>
  <c r="K20" i="25"/>
  <c r="H144" i="1" s="1"/>
  <c r="I20" i="25"/>
  <c r="G144" i="1" s="1"/>
  <c r="I144" i="1" s="1"/>
  <c r="U19" i="25"/>
  <c r="U17" i="25" s="1"/>
  <c r="Q19" i="25"/>
  <c r="Q17" i="25" s="1"/>
  <c r="O19" i="25"/>
  <c r="K19" i="25"/>
  <c r="I19" i="25"/>
  <c r="F19" i="25"/>
  <c r="G19" i="25" s="1"/>
  <c r="M19" i="25" s="1"/>
  <c r="U18" i="25"/>
  <c r="Q18" i="25"/>
  <c r="O18" i="25"/>
  <c r="K18" i="25"/>
  <c r="K17" i="25" s="1"/>
  <c r="H143" i="1" s="1"/>
  <c r="I18" i="25"/>
  <c r="I17" i="25" s="1"/>
  <c r="G143" i="1" s="1"/>
  <c r="I143" i="1" s="1"/>
  <c r="F18" i="25"/>
  <c r="G18" i="25" s="1"/>
  <c r="O17" i="25"/>
  <c r="U16" i="25"/>
  <c r="U15" i="25" s="1"/>
  <c r="Q16" i="25"/>
  <c r="O16" i="25"/>
  <c r="K16" i="25"/>
  <c r="I16" i="25"/>
  <c r="I15" i="25" s="1"/>
  <c r="G142" i="1" s="1"/>
  <c r="I142" i="1" s="1"/>
  <c r="F16" i="25"/>
  <c r="G16" i="25" s="1"/>
  <c r="Q15" i="25"/>
  <c r="O15" i="25"/>
  <c r="K15" i="25"/>
  <c r="H142" i="1" s="1"/>
  <c r="U14" i="25"/>
  <c r="Q14" i="25"/>
  <c r="O14" i="25"/>
  <c r="K14" i="25"/>
  <c r="I14" i="25"/>
  <c r="F14" i="25"/>
  <c r="G14" i="25" s="1"/>
  <c r="M14" i="25" s="1"/>
  <c r="U13" i="25"/>
  <c r="Q13" i="25"/>
  <c r="O13" i="25"/>
  <c r="K13" i="25"/>
  <c r="I13" i="25"/>
  <c r="F13" i="25"/>
  <c r="G13" i="25" s="1"/>
  <c r="M13" i="25" s="1"/>
  <c r="U12" i="25"/>
  <c r="Q12" i="25"/>
  <c r="O12" i="25"/>
  <c r="K12" i="25"/>
  <c r="I12" i="25"/>
  <c r="F12" i="25"/>
  <c r="G12" i="25" s="1"/>
  <c r="M12" i="25" s="1"/>
  <c r="U11" i="25"/>
  <c r="Q11" i="25"/>
  <c r="O11" i="25"/>
  <c r="K11" i="25"/>
  <c r="I11" i="25"/>
  <c r="F11" i="25"/>
  <c r="G11" i="25" s="1"/>
  <c r="M11" i="25" s="1"/>
  <c r="U10" i="25"/>
  <c r="Q10" i="25"/>
  <c r="O10" i="25"/>
  <c r="K10" i="25"/>
  <c r="I10" i="25"/>
  <c r="I8" i="25" s="1"/>
  <c r="G141" i="1" s="1"/>
  <c r="F10" i="25"/>
  <c r="G10" i="25" s="1"/>
  <c r="M10" i="25" s="1"/>
  <c r="U9" i="25"/>
  <c r="U8" i="25" s="1"/>
  <c r="Q9" i="25"/>
  <c r="O9" i="25"/>
  <c r="O8" i="25" s="1"/>
  <c r="K9" i="25"/>
  <c r="K8" i="25" s="1"/>
  <c r="H141" i="1" s="1"/>
  <c r="I9" i="25"/>
  <c r="F9" i="25"/>
  <c r="G9" i="25" s="1"/>
  <c r="M28" i="25" l="1"/>
  <c r="G26" i="25"/>
  <c r="G146" i="1" s="1"/>
  <c r="I146" i="1" s="1"/>
  <c r="M21" i="25"/>
  <c r="G20" i="25"/>
  <c r="I141" i="1"/>
  <c r="M16" i="25"/>
  <c r="M15" i="25" s="1"/>
  <c r="G15" i="25"/>
  <c r="Q8" i="25"/>
  <c r="AD30" i="25"/>
  <c r="G8" i="25"/>
  <c r="M9" i="25"/>
  <c r="M8" i="25" s="1"/>
  <c r="M20" i="25"/>
  <c r="M18" i="25"/>
  <c r="M17" i="25" s="1"/>
  <c r="G17" i="25"/>
  <c r="M26" i="25"/>
  <c r="G23" i="25"/>
  <c r="M24" i="25"/>
  <c r="M23" i="25" s="1"/>
  <c r="I140" i="1" l="1"/>
  <c r="G30" i="25"/>
  <c r="AC30" i="24" l="1"/>
  <c r="U28" i="24"/>
  <c r="Q28" i="24"/>
  <c r="O28" i="24"/>
  <c r="K28" i="24"/>
  <c r="I28" i="24"/>
  <c r="F28" i="24"/>
  <c r="G28" i="24" s="1"/>
  <c r="M28" i="24" s="1"/>
  <c r="U27" i="24"/>
  <c r="U26" i="24" s="1"/>
  <c r="Q27" i="24"/>
  <c r="Q26" i="24" s="1"/>
  <c r="O27" i="24"/>
  <c r="O26" i="24" s="1"/>
  <c r="K27" i="24"/>
  <c r="K26" i="24" s="1"/>
  <c r="H139" i="1" s="1"/>
  <c r="I27" i="24"/>
  <c r="F27" i="24"/>
  <c r="G27" i="24" s="1"/>
  <c r="I26" i="24"/>
  <c r="G139" i="1" s="1"/>
  <c r="U25" i="24"/>
  <c r="U23" i="24" s="1"/>
  <c r="Q25" i="24"/>
  <c r="O25" i="24"/>
  <c r="O23" i="24" s="1"/>
  <c r="K25" i="24"/>
  <c r="I25" i="24"/>
  <c r="F25" i="24"/>
  <c r="G25" i="24" s="1"/>
  <c r="M25" i="24" s="1"/>
  <c r="U24" i="24"/>
  <c r="Q24" i="24"/>
  <c r="O24" i="24"/>
  <c r="K24" i="24"/>
  <c r="K23" i="24" s="1"/>
  <c r="H138" i="1" s="1"/>
  <c r="I24" i="24"/>
  <c r="I23" i="24" s="1"/>
  <c r="G138" i="1" s="1"/>
  <c r="I138" i="1" s="1"/>
  <c r="F24" i="24"/>
  <c r="G24" i="24" s="1"/>
  <c r="Q23" i="24"/>
  <c r="U22" i="24"/>
  <c r="Q22" i="24"/>
  <c r="O22" i="24"/>
  <c r="K22" i="24"/>
  <c r="I22" i="24"/>
  <c r="F22" i="24"/>
  <c r="G22" i="24" s="1"/>
  <c r="U21" i="24"/>
  <c r="U20" i="24" s="1"/>
  <c r="Q21" i="24"/>
  <c r="Q20" i="24" s="1"/>
  <c r="O21" i="24"/>
  <c r="O20" i="24" s="1"/>
  <c r="K21" i="24"/>
  <c r="I21" i="24"/>
  <c r="G21" i="24"/>
  <c r="M21" i="24" s="1"/>
  <c r="F21" i="24"/>
  <c r="K20" i="24"/>
  <c r="H137" i="1" s="1"/>
  <c r="I20" i="24"/>
  <c r="G137" i="1" s="1"/>
  <c r="I137" i="1" s="1"/>
  <c r="U19" i="24"/>
  <c r="U17" i="24" s="1"/>
  <c r="Q19" i="24"/>
  <c r="O19" i="24"/>
  <c r="K19" i="24"/>
  <c r="I19" i="24"/>
  <c r="F19" i="24"/>
  <c r="G19" i="24" s="1"/>
  <c r="M19" i="24" s="1"/>
  <c r="U18" i="24"/>
  <c r="Q18" i="24"/>
  <c r="O18" i="24"/>
  <c r="O17" i="24" s="1"/>
  <c r="K18" i="24"/>
  <c r="K17" i="24" s="1"/>
  <c r="H136" i="1" s="1"/>
  <c r="I18" i="24"/>
  <c r="I17" i="24" s="1"/>
  <c r="G136" i="1" s="1"/>
  <c r="I136" i="1" s="1"/>
  <c r="F18" i="24"/>
  <c r="G18" i="24" s="1"/>
  <c r="Q17" i="24"/>
  <c r="U16" i="24"/>
  <c r="U15" i="24" s="1"/>
  <c r="Q16" i="24"/>
  <c r="O16" i="24"/>
  <c r="K16" i="24"/>
  <c r="K15" i="24" s="1"/>
  <c r="H135" i="1" s="1"/>
  <c r="I16" i="24"/>
  <c r="I15" i="24" s="1"/>
  <c r="G135" i="1" s="1"/>
  <c r="I135" i="1" s="1"/>
  <c r="F16" i="24"/>
  <c r="G16" i="24" s="1"/>
  <c r="Q15" i="24"/>
  <c r="O15" i="24"/>
  <c r="U14" i="24"/>
  <c r="Q14" i="24"/>
  <c r="O14" i="24"/>
  <c r="K14" i="24"/>
  <c r="I14" i="24"/>
  <c r="F14" i="24"/>
  <c r="G14" i="24" s="1"/>
  <c r="M14" i="24" s="1"/>
  <c r="U13" i="24"/>
  <c r="Q13" i="24"/>
  <c r="O13" i="24"/>
  <c r="K13" i="24"/>
  <c r="I13" i="24"/>
  <c r="F13" i="24"/>
  <c r="G13" i="24" s="1"/>
  <c r="M13" i="24" s="1"/>
  <c r="U12" i="24"/>
  <c r="Q12" i="24"/>
  <c r="O12" i="24"/>
  <c r="K12" i="24"/>
  <c r="I12" i="24"/>
  <c r="F12" i="24"/>
  <c r="G12" i="24" s="1"/>
  <c r="M12" i="24" s="1"/>
  <c r="U11" i="24"/>
  <c r="Q11" i="24"/>
  <c r="O11" i="24"/>
  <c r="K11" i="24"/>
  <c r="I11" i="24"/>
  <c r="F11" i="24"/>
  <c r="G11" i="24" s="1"/>
  <c r="M11" i="24" s="1"/>
  <c r="U10" i="24"/>
  <c r="Q10" i="24"/>
  <c r="O10" i="24"/>
  <c r="K10" i="24"/>
  <c r="I10" i="24"/>
  <c r="I8" i="24" s="1"/>
  <c r="G134" i="1" s="1"/>
  <c r="I134" i="1" s="1"/>
  <c r="F10" i="24"/>
  <c r="G10" i="24" s="1"/>
  <c r="M10" i="24" s="1"/>
  <c r="U9" i="24"/>
  <c r="U8" i="24" s="1"/>
  <c r="Q9" i="24"/>
  <c r="Q8" i="24" s="1"/>
  <c r="O9" i="24"/>
  <c r="O8" i="24" s="1"/>
  <c r="K9" i="24"/>
  <c r="I9" i="24"/>
  <c r="F9" i="24"/>
  <c r="G9" i="24" s="1"/>
  <c r="K8" i="24"/>
  <c r="H134" i="1" s="1"/>
  <c r="M22" i="24" l="1"/>
  <c r="G20" i="24"/>
  <c r="M16" i="24"/>
  <c r="M15" i="24" s="1"/>
  <c r="G15" i="24"/>
  <c r="M27" i="24"/>
  <c r="M26" i="24" s="1"/>
  <c r="G26" i="24"/>
  <c r="I139" i="1"/>
  <c r="I133" i="1" s="1"/>
  <c r="AD30" i="24"/>
  <c r="G8" i="24"/>
  <c r="M9" i="24"/>
  <c r="M8" i="24" s="1"/>
  <c r="M20" i="24"/>
  <c r="M18" i="24"/>
  <c r="M17" i="24" s="1"/>
  <c r="G17" i="24"/>
  <c r="G23" i="24"/>
  <c r="M24" i="24"/>
  <c r="M23" i="24" s="1"/>
  <c r="G30" i="24" l="1"/>
  <c r="AC30" i="23" l="1"/>
  <c r="U28" i="23"/>
  <c r="Q28" i="23"/>
  <c r="O28" i="23"/>
  <c r="K28" i="23"/>
  <c r="I28" i="23"/>
  <c r="F28" i="23"/>
  <c r="G28" i="23" s="1"/>
  <c r="U27" i="23"/>
  <c r="U26" i="23" s="1"/>
  <c r="Q27" i="23"/>
  <c r="Q26" i="23" s="1"/>
  <c r="O27" i="23"/>
  <c r="O26" i="23" s="1"/>
  <c r="K27" i="23"/>
  <c r="K26" i="23" s="1"/>
  <c r="H132" i="1" s="1"/>
  <c r="I27" i="23"/>
  <c r="G27" i="23"/>
  <c r="M27" i="23" s="1"/>
  <c r="F27" i="23"/>
  <c r="I26" i="23"/>
  <c r="G132" i="1" s="1"/>
  <c r="U25" i="23"/>
  <c r="U23" i="23" s="1"/>
  <c r="Q25" i="23"/>
  <c r="O25" i="23"/>
  <c r="O23" i="23" s="1"/>
  <c r="K25" i="23"/>
  <c r="I25" i="23"/>
  <c r="F25" i="23"/>
  <c r="G25" i="23" s="1"/>
  <c r="M25" i="23" s="1"/>
  <c r="U24" i="23"/>
  <c r="Q24" i="23"/>
  <c r="O24" i="23"/>
  <c r="K24" i="23"/>
  <c r="K23" i="23" s="1"/>
  <c r="H131" i="1" s="1"/>
  <c r="I24" i="23"/>
  <c r="I23" i="23" s="1"/>
  <c r="G131" i="1" s="1"/>
  <c r="I131" i="1" s="1"/>
  <c r="F24" i="23"/>
  <c r="G24" i="23" s="1"/>
  <c r="Q23" i="23"/>
  <c r="U22" i="23"/>
  <c r="Q22" i="23"/>
  <c r="O22" i="23"/>
  <c r="K22" i="23"/>
  <c r="I22" i="23"/>
  <c r="F22" i="23"/>
  <c r="G22" i="23" s="1"/>
  <c r="M22" i="23" s="1"/>
  <c r="U21" i="23"/>
  <c r="U20" i="23" s="1"/>
  <c r="Q21" i="23"/>
  <c r="Q20" i="23" s="1"/>
  <c r="O21" i="23"/>
  <c r="O20" i="23" s="1"/>
  <c r="K21" i="23"/>
  <c r="I21" i="23"/>
  <c r="F21" i="23"/>
  <c r="G21" i="23" s="1"/>
  <c r="K20" i="23"/>
  <c r="H130" i="1" s="1"/>
  <c r="I20" i="23"/>
  <c r="G130" i="1" s="1"/>
  <c r="I130" i="1" s="1"/>
  <c r="U19" i="23"/>
  <c r="U17" i="23" s="1"/>
  <c r="Q19" i="23"/>
  <c r="Q17" i="23" s="1"/>
  <c r="O19" i="23"/>
  <c r="K19" i="23"/>
  <c r="I19" i="23"/>
  <c r="F19" i="23"/>
  <c r="G19" i="23" s="1"/>
  <c r="M19" i="23" s="1"/>
  <c r="U18" i="23"/>
  <c r="Q18" i="23"/>
  <c r="O18" i="23"/>
  <c r="O17" i="23" s="1"/>
  <c r="K18" i="23"/>
  <c r="K17" i="23" s="1"/>
  <c r="H129" i="1" s="1"/>
  <c r="I18" i="23"/>
  <c r="I17" i="23" s="1"/>
  <c r="G129" i="1" s="1"/>
  <c r="F18" i="23"/>
  <c r="G18" i="23" s="1"/>
  <c r="U16" i="23"/>
  <c r="Q16" i="23"/>
  <c r="O16" i="23"/>
  <c r="O15" i="23" s="1"/>
  <c r="K16" i="23"/>
  <c r="K15" i="23" s="1"/>
  <c r="H128" i="1" s="1"/>
  <c r="I16" i="23"/>
  <c r="I15" i="23" s="1"/>
  <c r="G128" i="1" s="1"/>
  <c r="F16" i="23"/>
  <c r="G16" i="23" s="1"/>
  <c r="U15" i="23"/>
  <c r="Q15" i="23"/>
  <c r="U14" i="23"/>
  <c r="Q14" i="23"/>
  <c r="O14" i="23"/>
  <c r="K14" i="23"/>
  <c r="I14" i="23"/>
  <c r="F14" i="23"/>
  <c r="G14" i="23" s="1"/>
  <c r="M14" i="23" s="1"/>
  <c r="U13" i="23"/>
  <c r="Q13" i="23"/>
  <c r="O13" i="23"/>
  <c r="K13" i="23"/>
  <c r="I13" i="23"/>
  <c r="F13" i="23"/>
  <c r="G13" i="23" s="1"/>
  <c r="M13" i="23" s="1"/>
  <c r="U12" i="23"/>
  <c r="Q12" i="23"/>
  <c r="O12" i="23"/>
  <c r="K12" i="23"/>
  <c r="I12" i="23"/>
  <c r="F12" i="23"/>
  <c r="G12" i="23" s="1"/>
  <c r="M12" i="23" s="1"/>
  <c r="U11" i="23"/>
  <c r="Q11" i="23"/>
  <c r="O11" i="23"/>
  <c r="K11" i="23"/>
  <c r="I11" i="23"/>
  <c r="F11" i="23"/>
  <c r="G11" i="23" s="1"/>
  <c r="M11" i="23" s="1"/>
  <c r="U10" i="23"/>
  <c r="Q10" i="23"/>
  <c r="O10" i="23"/>
  <c r="K10" i="23"/>
  <c r="K8" i="23" s="1"/>
  <c r="H127" i="1" s="1"/>
  <c r="I10" i="23"/>
  <c r="I8" i="23" s="1"/>
  <c r="G127" i="1" s="1"/>
  <c r="I127" i="1" s="1"/>
  <c r="F10" i="23"/>
  <c r="G10" i="23" s="1"/>
  <c r="M10" i="23" s="1"/>
  <c r="U9" i="23"/>
  <c r="U8" i="23" s="1"/>
  <c r="Q9" i="23"/>
  <c r="Q8" i="23" s="1"/>
  <c r="O9" i="23"/>
  <c r="K9" i="23"/>
  <c r="I9" i="23"/>
  <c r="F9" i="23"/>
  <c r="G9" i="23" s="1"/>
  <c r="O8" i="23"/>
  <c r="M16" i="23" l="1"/>
  <c r="M15" i="23" s="1"/>
  <c r="G15" i="23"/>
  <c r="I128" i="1"/>
  <c r="M28" i="23"/>
  <c r="G26" i="23"/>
  <c r="I129" i="1"/>
  <c r="I126" i="1" s="1"/>
  <c r="M21" i="23"/>
  <c r="G20" i="23"/>
  <c r="I132" i="1"/>
  <c r="M26" i="23"/>
  <c r="M20" i="23"/>
  <c r="G17" i="23"/>
  <c r="M18" i="23"/>
  <c r="M17" i="23" s="1"/>
  <c r="AD30" i="23"/>
  <c r="G8" i="23"/>
  <c r="M9" i="23"/>
  <c r="M8" i="23" s="1"/>
  <c r="G23" i="23"/>
  <c r="M24" i="23"/>
  <c r="M23" i="23" s="1"/>
  <c r="G30" i="23" l="1"/>
  <c r="AC30" i="22"/>
  <c r="U28" i="22"/>
  <c r="Q28" i="22"/>
  <c r="O28" i="22"/>
  <c r="K28" i="22"/>
  <c r="I28" i="22"/>
  <c r="I26" i="22" s="1"/>
  <c r="G125" i="1" s="1"/>
  <c r="F28" i="22"/>
  <c r="G28" i="22" s="1"/>
  <c r="M28" i="22" s="1"/>
  <c r="U27" i="22"/>
  <c r="Q27" i="22"/>
  <c r="Q26" i="22" s="1"/>
  <c r="O27" i="22"/>
  <c r="O26" i="22" s="1"/>
  <c r="K27" i="22"/>
  <c r="I27" i="22"/>
  <c r="F27" i="22"/>
  <c r="G27" i="22" s="1"/>
  <c r="U26" i="22"/>
  <c r="U25" i="22"/>
  <c r="Q25" i="22"/>
  <c r="Q23" i="22" s="1"/>
  <c r="O25" i="22"/>
  <c r="K25" i="22"/>
  <c r="K23" i="22" s="1"/>
  <c r="H124" i="1" s="1"/>
  <c r="I25" i="22"/>
  <c r="F25" i="22"/>
  <c r="G25" i="22" s="1"/>
  <c r="M25" i="22" s="1"/>
  <c r="U24" i="22"/>
  <c r="Q24" i="22"/>
  <c r="O24" i="22"/>
  <c r="O23" i="22" s="1"/>
  <c r="K24" i="22"/>
  <c r="I24" i="22"/>
  <c r="F24" i="22"/>
  <c r="G24" i="22" s="1"/>
  <c r="U23" i="22"/>
  <c r="U22" i="22"/>
  <c r="Q22" i="22"/>
  <c r="O22" i="22"/>
  <c r="K22" i="22"/>
  <c r="I22" i="22"/>
  <c r="F22" i="22"/>
  <c r="G22" i="22" s="1"/>
  <c r="M22" i="22" s="1"/>
  <c r="U21" i="22"/>
  <c r="U20" i="22" s="1"/>
  <c r="Q21" i="22"/>
  <c r="Q20" i="22" s="1"/>
  <c r="O21" i="22"/>
  <c r="O20" i="22" s="1"/>
  <c r="K21" i="22"/>
  <c r="K20" i="22" s="1"/>
  <c r="H123" i="1" s="1"/>
  <c r="I21" i="22"/>
  <c r="I20" i="22" s="1"/>
  <c r="G123" i="1" s="1"/>
  <c r="I123" i="1" s="1"/>
  <c r="F21" i="22"/>
  <c r="G21" i="22" s="1"/>
  <c r="U19" i="22"/>
  <c r="Q19" i="22"/>
  <c r="Q17" i="22" s="1"/>
  <c r="O19" i="22"/>
  <c r="K19" i="22"/>
  <c r="K17" i="22" s="1"/>
  <c r="H122" i="1" s="1"/>
  <c r="I19" i="22"/>
  <c r="I17" i="22" s="1"/>
  <c r="G122" i="1" s="1"/>
  <c r="F19" i="22"/>
  <c r="G19" i="22" s="1"/>
  <c r="M19" i="22" s="1"/>
  <c r="U18" i="22"/>
  <c r="Q18" i="22"/>
  <c r="O18" i="22"/>
  <c r="O17" i="22" s="1"/>
  <c r="K18" i="22"/>
  <c r="I18" i="22"/>
  <c r="F18" i="22"/>
  <c r="G18" i="22" s="1"/>
  <c r="U17" i="22"/>
  <c r="U16" i="22"/>
  <c r="U15" i="22" s="1"/>
  <c r="Q16" i="22"/>
  <c r="O16" i="22"/>
  <c r="K16" i="22"/>
  <c r="I16" i="22"/>
  <c r="F16" i="22"/>
  <c r="G16" i="22" s="1"/>
  <c r="Q15" i="22"/>
  <c r="O15" i="22"/>
  <c r="K15" i="22"/>
  <c r="H121" i="1" s="1"/>
  <c r="I15" i="22"/>
  <c r="G121" i="1" s="1"/>
  <c r="U14" i="22"/>
  <c r="Q14" i="22"/>
  <c r="O14" i="22"/>
  <c r="K14" i="22"/>
  <c r="I14" i="22"/>
  <c r="G14" i="22"/>
  <c r="M14" i="22" s="1"/>
  <c r="F14" i="22"/>
  <c r="U13" i="22"/>
  <c r="Q13" i="22"/>
  <c r="O13" i="22"/>
  <c r="K13" i="22"/>
  <c r="I13" i="22"/>
  <c r="F13" i="22"/>
  <c r="G13" i="22" s="1"/>
  <c r="M13" i="22" s="1"/>
  <c r="U12" i="22"/>
  <c r="Q12" i="22"/>
  <c r="O12" i="22"/>
  <c r="K12" i="22"/>
  <c r="I12" i="22"/>
  <c r="F12" i="22"/>
  <c r="G12" i="22" s="1"/>
  <c r="M12" i="22" s="1"/>
  <c r="U11" i="22"/>
  <c r="Q11" i="22"/>
  <c r="O11" i="22"/>
  <c r="K11" i="22"/>
  <c r="I11" i="22"/>
  <c r="I8" i="22" s="1"/>
  <c r="G120" i="1" s="1"/>
  <c r="G11" i="22"/>
  <c r="M11" i="22" s="1"/>
  <c r="F11" i="22"/>
  <c r="U10" i="22"/>
  <c r="Q10" i="22"/>
  <c r="O10" i="22"/>
  <c r="K10" i="22"/>
  <c r="I10" i="22"/>
  <c r="F10" i="22"/>
  <c r="G10" i="22" s="1"/>
  <c r="M10" i="22" s="1"/>
  <c r="U9" i="22"/>
  <c r="U8" i="22" s="1"/>
  <c r="Q9" i="22"/>
  <c r="Q8" i="22" s="1"/>
  <c r="O9" i="22"/>
  <c r="O8" i="22" s="1"/>
  <c r="K9" i="22"/>
  <c r="K8" i="22" s="1"/>
  <c r="H120" i="1" s="1"/>
  <c r="I9" i="22"/>
  <c r="F9" i="22"/>
  <c r="G9" i="22" s="1"/>
  <c r="I122" i="1" l="1"/>
  <c r="G8" i="22"/>
  <c r="M21" i="22"/>
  <c r="G20" i="22"/>
  <c r="I120" i="1"/>
  <c r="I121" i="1"/>
  <c r="K26" i="22"/>
  <c r="H125" i="1" s="1"/>
  <c r="I125" i="1" s="1"/>
  <c r="I23" i="22"/>
  <c r="G124" i="1" s="1"/>
  <c r="I124" i="1" s="1"/>
  <c r="G15" i="22"/>
  <c r="G30" i="22" s="1"/>
  <c r="M16" i="22"/>
  <c r="M15" i="22" s="1"/>
  <c r="M20" i="22"/>
  <c r="AD30" i="22"/>
  <c r="M18" i="22"/>
  <c r="M17" i="22" s="1"/>
  <c r="G17" i="22"/>
  <c r="G23" i="22"/>
  <c r="M24" i="22"/>
  <c r="M23" i="22" s="1"/>
  <c r="G26" i="22"/>
  <c r="M27" i="22"/>
  <c r="M26" i="22" s="1"/>
  <c r="M9" i="22"/>
  <c r="M8" i="22" s="1"/>
  <c r="I119" i="1" l="1"/>
  <c r="AC30" i="21"/>
  <c r="U28" i="21"/>
  <c r="Q28" i="21"/>
  <c r="O28" i="21"/>
  <c r="K28" i="21"/>
  <c r="I28" i="21"/>
  <c r="F28" i="21"/>
  <c r="G28" i="21" s="1"/>
  <c r="M28" i="21" s="1"/>
  <c r="U27" i="21"/>
  <c r="U26" i="21" s="1"/>
  <c r="Q27" i="21"/>
  <c r="Q26" i="21" s="1"/>
  <c r="O27" i="21"/>
  <c r="O26" i="21" s="1"/>
  <c r="K27" i="21"/>
  <c r="I27" i="21"/>
  <c r="F27" i="21"/>
  <c r="G27" i="21" s="1"/>
  <c r="K26" i="21"/>
  <c r="H118" i="1" s="1"/>
  <c r="I26" i="21"/>
  <c r="U25" i="21"/>
  <c r="U23" i="21" s="1"/>
  <c r="Q25" i="21"/>
  <c r="O25" i="21"/>
  <c r="K25" i="21"/>
  <c r="I25" i="21"/>
  <c r="F25" i="21"/>
  <c r="G25" i="21" s="1"/>
  <c r="M25" i="21" s="1"/>
  <c r="U24" i="21"/>
  <c r="Q24" i="21"/>
  <c r="O24" i="21"/>
  <c r="O23" i="21" s="1"/>
  <c r="K24" i="21"/>
  <c r="K23" i="21" s="1"/>
  <c r="H117" i="1" s="1"/>
  <c r="I24" i="21"/>
  <c r="I23" i="21" s="1"/>
  <c r="G117" i="1" s="1"/>
  <c r="I117" i="1" s="1"/>
  <c r="F24" i="21"/>
  <c r="G24" i="21" s="1"/>
  <c r="Q23" i="21"/>
  <c r="U22" i="21"/>
  <c r="Q22" i="21"/>
  <c r="O22" i="21"/>
  <c r="K22" i="21"/>
  <c r="I22" i="21"/>
  <c r="F22" i="21"/>
  <c r="G22" i="21" s="1"/>
  <c r="M22" i="21" s="1"/>
  <c r="U21" i="21"/>
  <c r="U20" i="21" s="1"/>
  <c r="Q21" i="21"/>
  <c r="Q20" i="21" s="1"/>
  <c r="O21" i="21"/>
  <c r="K21" i="21"/>
  <c r="I21" i="21"/>
  <c r="F21" i="21"/>
  <c r="G21" i="21" s="1"/>
  <c r="O20" i="21"/>
  <c r="K20" i="21"/>
  <c r="H116" i="1" s="1"/>
  <c r="I20" i="21"/>
  <c r="G116" i="1" s="1"/>
  <c r="I116" i="1" s="1"/>
  <c r="U19" i="21"/>
  <c r="Q19" i="21"/>
  <c r="O19" i="21"/>
  <c r="K19" i="21"/>
  <c r="I19" i="21"/>
  <c r="F19" i="21"/>
  <c r="G19" i="21" s="1"/>
  <c r="M19" i="21" s="1"/>
  <c r="U18" i="21"/>
  <c r="Q18" i="21"/>
  <c r="Q17" i="21" s="1"/>
  <c r="O18" i="21"/>
  <c r="O17" i="21" s="1"/>
  <c r="K18" i="21"/>
  <c r="K17" i="21" s="1"/>
  <c r="H115" i="1" s="1"/>
  <c r="I18" i="21"/>
  <c r="I17" i="21" s="1"/>
  <c r="G115" i="1" s="1"/>
  <c r="F18" i="21"/>
  <c r="G18" i="21" s="1"/>
  <c r="U17" i="21"/>
  <c r="U16" i="21"/>
  <c r="Q16" i="21"/>
  <c r="Q15" i="21" s="1"/>
  <c r="O16" i="21"/>
  <c r="O15" i="21" s="1"/>
  <c r="K16" i="21"/>
  <c r="K15" i="21" s="1"/>
  <c r="H114" i="1" s="1"/>
  <c r="I16" i="21"/>
  <c r="I15" i="21" s="1"/>
  <c r="G114" i="1" s="1"/>
  <c r="I114" i="1" s="1"/>
  <c r="F16" i="21"/>
  <c r="G16" i="21" s="1"/>
  <c r="U15" i="21"/>
  <c r="U14" i="21"/>
  <c r="Q14" i="21"/>
  <c r="O14" i="21"/>
  <c r="K14" i="21"/>
  <c r="I14" i="21"/>
  <c r="F14" i="21"/>
  <c r="G14" i="21" s="1"/>
  <c r="M14" i="21" s="1"/>
  <c r="U13" i="21"/>
  <c r="Q13" i="21"/>
  <c r="O13" i="21"/>
  <c r="K13" i="21"/>
  <c r="I13" i="21"/>
  <c r="F13" i="21"/>
  <c r="G13" i="21" s="1"/>
  <c r="M13" i="21" s="1"/>
  <c r="U12" i="21"/>
  <c r="Q12" i="21"/>
  <c r="O12" i="21"/>
  <c r="K12" i="21"/>
  <c r="K8" i="21" s="1"/>
  <c r="H113" i="1" s="1"/>
  <c r="I12" i="21"/>
  <c r="I8" i="21" s="1"/>
  <c r="G113" i="1" s="1"/>
  <c r="I113" i="1" s="1"/>
  <c r="F12" i="21"/>
  <c r="G12" i="21" s="1"/>
  <c r="M12" i="21" s="1"/>
  <c r="U11" i="21"/>
  <c r="Q11" i="21"/>
  <c r="O11" i="21"/>
  <c r="K11" i="21"/>
  <c r="I11" i="21"/>
  <c r="F11" i="21"/>
  <c r="M11" i="21" s="1"/>
  <c r="U10" i="21"/>
  <c r="Q10" i="21"/>
  <c r="O10" i="21"/>
  <c r="K10" i="21"/>
  <c r="I10" i="21"/>
  <c r="F10" i="21"/>
  <c r="G10" i="21" s="1"/>
  <c r="M10" i="21" s="1"/>
  <c r="U9" i="21"/>
  <c r="U8" i="21" s="1"/>
  <c r="Q9" i="21"/>
  <c r="O9" i="21"/>
  <c r="K9" i="21"/>
  <c r="I9" i="21"/>
  <c r="F9" i="21"/>
  <c r="G9" i="21" s="1"/>
  <c r="Q8" i="21"/>
  <c r="O8" i="21"/>
  <c r="I115" i="1" l="1"/>
  <c r="M21" i="21"/>
  <c r="G20" i="21"/>
  <c r="M16" i="21"/>
  <c r="M15" i="21" s="1"/>
  <c r="G15" i="21"/>
  <c r="M27" i="21"/>
  <c r="M26" i="21" s="1"/>
  <c r="G26" i="21"/>
  <c r="AD30" i="21"/>
  <c r="G8" i="21"/>
  <c r="M9" i="21"/>
  <c r="M8" i="21" s="1"/>
  <c r="M20" i="21"/>
  <c r="M18" i="21"/>
  <c r="M17" i="21" s="1"/>
  <c r="G17" i="21"/>
  <c r="G23" i="21"/>
  <c r="M24" i="21"/>
  <c r="M23" i="21" s="1"/>
  <c r="G30" i="21" l="1"/>
  <c r="AC30" i="20" l="1"/>
  <c r="U28" i="20"/>
  <c r="Q28" i="20"/>
  <c r="O28" i="20"/>
  <c r="K28" i="20"/>
  <c r="I28" i="20"/>
  <c r="F28" i="20"/>
  <c r="G28" i="20" s="1"/>
  <c r="M28" i="20" s="1"/>
  <c r="U27" i="20"/>
  <c r="U26" i="20" s="1"/>
  <c r="Q27" i="20"/>
  <c r="Q26" i="20" s="1"/>
  <c r="O27" i="20"/>
  <c r="O26" i="20" s="1"/>
  <c r="K27" i="20"/>
  <c r="K26" i="20" s="1"/>
  <c r="H111" i="1" s="1"/>
  <c r="I27" i="20"/>
  <c r="F27" i="20"/>
  <c r="G27" i="20" s="1"/>
  <c r="I26" i="20"/>
  <c r="U25" i="20"/>
  <c r="U23" i="20" s="1"/>
  <c r="Q25" i="20"/>
  <c r="Q23" i="20" s="1"/>
  <c r="O25" i="20"/>
  <c r="O23" i="20" s="1"/>
  <c r="K25" i="20"/>
  <c r="I25" i="20"/>
  <c r="F25" i="20"/>
  <c r="G25" i="20" s="1"/>
  <c r="M25" i="20" s="1"/>
  <c r="U24" i="20"/>
  <c r="Q24" i="20"/>
  <c r="O24" i="20"/>
  <c r="K24" i="20"/>
  <c r="K23" i="20" s="1"/>
  <c r="H110" i="1" s="1"/>
  <c r="I24" i="20"/>
  <c r="I23" i="20" s="1"/>
  <c r="G110" i="1" s="1"/>
  <c r="F24" i="20"/>
  <c r="G24" i="20" s="1"/>
  <c r="U22" i="20"/>
  <c r="Q22" i="20"/>
  <c r="O22" i="20"/>
  <c r="K22" i="20"/>
  <c r="I22" i="20"/>
  <c r="F22" i="20"/>
  <c r="G22" i="20" s="1"/>
  <c r="M22" i="20" s="1"/>
  <c r="U21" i="20"/>
  <c r="U20" i="20" s="1"/>
  <c r="Q21" i="20"/>
  <c r="Q20" i="20" s="1"/>
  <c r="O21" i="20"/>
  <c r="O20" i="20" s="1"/>
  <c r="K21" i="20"/>
  <c r="I21" i="20"/>
  <c r="F21" i="20"/>
  <c r="G21" i="20" s="1"/>
  <c r="K20" i="20"/>
  <c r="H109" i="1" s="1"/>
  <c r="I20" i="20"/>
  <c r="G109" i="1" s="1"/>
  <c r="U19" i="20"/>
  <c r="U17" i="20" s="1"/>
  <c r="Q19" i="20"/>
  <c r="O19" i="20"/>
  <c r="K19" i="20"/>
  <c r="I19" i="20"/>
  <c r="F19" i="20"/>
  <c r="G19" i="20" s="1"/>
  <c r="M19" i="20" s="1"/>
  <c r="U18" i="20"/>
  <c r="Q18" i="20"/>
  <c r="O18" i="20"/>
  <c r="O17" i="20" s="1"/>
  <c r="K18" i="20"/>
  <c r="K17" i="20" s="1"/>
  <c r="H108" i="1" s="1"/>
  <c r="I18" i="20"/>
  <c r="I17" i="20" s="1"/>
  <c r="G108" i="1" s="1"/>
  <c r="I108" i="1" s="1"/>
  <c r="F18" i="20"/>
  <c r="G18" i="20" s="1"/>
  <c r="Q17" i="20"/>
  <c r="U16" i="20"/>
  <c r="Q16" i="20"/>
  <c r="O16" i="20"/>
  <c r="O15" i="20" s="1"/>
  <c r="K16" i="20"/>
  <c r="K15" i="20" s="1"/>
  <c r="H107" i="1" s="1"/>
  <c r="I16" i="20"/>
  <c r="I15" i="20" s="1"/>
  <c r="G107" i="1" s="1"/>
  <c r="I107" i="1" s="1"/>
  <c r="F16" i="20"/>
  <c r="G16" i="20" s="1"/>
  <c r="U15" i="20"/>
  <c r="Q15" i="20"/>
  <c r="U14" i="20"/>
  <c r="Q14" i="20"/>
  <c r="O14" i="20"/>
  <c r="K14" i="20"/>
  <c r="I14" i="20"/>
  <c r="F14" i="20"/>
  <c r="G14" i="20" s="1"/>
  <c r="M14" i="20" s="1"/>
  <c r="U13" i="20"/>
  <c r="Q13" i="20"/>
  <c r="O13" i="20"/>
  <c r="K13" i="20"/>
  <c r="I13" i="20"/>
  <c r="F13" i="20"/>
  <c r="G13" i="20" s="1"/>
  <c r="M13" i="20" s="1"/>
  <c r="U12" i="20"/>
  <c r="Q12" i="20"/>
  <c r="O12" i="20"/>
  <c r="K12" i="20"/>
  <c r="I12" i="20"/>
  <c r="F12" i="20"/>
  <c r="G12" i="20" s="1"/>
  <c r="M12" i="20" s="1"/>
  <c r="U11" i="20"/>
  <c r="Q11" i="20"/>
  <c r="O11" i="20"/>
  <c r="K11" i="20"/>
  <c r="I11" i="20"/>
  <c r="F11" i="20"/>
  <c r="G11" i="20" s="1"/>
  <c r="M11" i="20" s="1"/>
  <c r="U10" i="20"/>
  <c r="Q10" i="20"/>
  <c r="O10" i="20"/>
  <c r="O8" i="20" s="1"/>
  <c r="K10" i="20"/>
  <c r="K8" i="20" s="1"/>
  <c r="H106" i="1" s="1"/>
  <c r="I10" i="20"/>
  <c r="F10" i="20"/>
  <c r="G10" i="20" s="1"/>
  <c r="M10" i="20" s="1"/>
  <c r="U9" i="20"/>
  <c r="U8" i="20" s="1"/>
  <c r="Q9" i="20"/>
  <c r="Q8" i="20" s="1"/>
  <c r="O9" i="20"/>
  <c r="K9" i="20"/>
  <c r="I9" i="20"/>
  <c r="F9" i="20"/>
  <c r="G9" i="20" s="1"/>
  <c r="I8" i="20"/>
  <c r="G106" i="1" s="1"/>
  <c r="M16" i="20" l="1"/>
  <c r="M15" i="20" s="1"/>
  <c r="G15" i="20"/>
  <c r="M21" i="20"/>
  <c r="G20" i="20"/>
  <c r="I110" i="1"/>
  <c r="M27" i="20"/>
  <c r="M26" i="20" s="1"/>
  <c r="G26" i="20"/>
  <c r="I109" i="1"/>
  <c r="I106" i="1"/>
  <c r="M20" i="20"/>
  <c r="G17" i="20"/>
  <c r="M18" i="20"/>
  <c r="M17" i="20" s="1"/>
  <c r="AD30" i="20"/>
  <c r="G8" i="20"/>
  <c r="M9" i="20"/>
  <c r="M8" i="20" s="1"/>
  <c r="G23" i="20"/>
  <c r="M24" i="20"/>
  <c r="M23" i="20" s="1"/>
  <c r="G30" i="20" l="1"/>
  <c r="AC30" i="19"/>
  <c r="U28" i="19"/>
  <c r="Q28" i="19"/>
  <c r="O28" i="19"/>
  <c r="K28" i="19"/>
  <c r="I28" i="19"/>
  <c r="F28" i="19"/>
  <c r="G28" i="19" s="1"/>
  <c r="M28" i="19" s="1"/>
  <c r="U27" i="19"/>
  <c r="U26" i="19" s="1"/>
  <c r="Q27" i="19"/>
  <c r="Q26" i="19" s="1"/>
  <c r="O27" i="19"/>
  <c r="O26" i="19" s="1"/>
  <c r="K27" i="19"/>
  <c r="I27" i="19"/>
  <c r="F27" i="19"/>
  <c r="G27" i="19" s="1"/>
  <c r="K26" i="19"/>
  <c r="H104" i="1" s="1"/>
  <c r="I26" i="19"/>
  <c r="U25" i="19"/>
  <c r="U23" i="19" s="1"/>
  <c r="Q25" i="19"/>
  <c r="Q23" i="19" s="1"/>
  <c r="O25" i="19"/>
  <c r="O23" i="19" s="1"/>
  <c r="K25" i="19"/>
  <c r="K23" i="19" s="1"/>
  <c r="H103" i="1" s="1"/>
  <c r="I103" i="1" s="1"/>
  <c r="I25" i="19"/>
  <c r="F25" i="19"/>
  <c r="G25" i="19" s="1"/>
  <c r="M25" i="19" s="1"/>
  <c r="U24" i="19"/>
  <c r="Q24" i="19"/>
  <c r="O24" i="19"/>
  <c r="K24" i="19"/>
  <c r="I24" i="19"/>
  <c r="I23" i="19" s="1"/>
  <c r="F24" i="19"/>
  <c r="G24" i="19" s="1"/>
  <c r="U22" i="19"/>
  <c r="Q22" i="19"/>
  <c r="O22" i="19"/>
  <c r="K22" i="19"/>
  <c r="I22" i="19"/>
  <c r="F22" i="19"/>
  <c r="G22" i="19" s="1"/>
  <c r="M22" i="19" s="1"/>
  <c r="U21" i="19"/>
  <c r="U20" i="19" s="1"/>
  <c r="Q21" i="19"/>
  <c r="Q20" i="19" s="1"/>
  <c r="O21" i="19"/>
  <c r="O20" i="19" s="1"/>
  <c r="K21" i="19"/>
  <c r="K20" i="19" s="1"/>
  <c r="H102" i="1" s="1"/>
  <c r="I21" i="19"/>
  <c r="F21" i="19"/>
  <c r="G21" i="19" s="1"/>
  <c r="I20" i="19"/>
  <c r="G102" i="1" s="1"/>
  <c r="U19" i="19"/>
  <c r="U17" i="19" s="1"/>
  <c r="Q19" i="19"/>
  <c r="Q17" i="19" s="1"/>
  <c r="O19" i="19"/>
  <c r="O17" i="19" s="1"/>
  <c r="K19" i="19"/>
  <c r="I19" i="19"/>
  <c r="F19" i="19"/>
  <c r="G19" i="19" s="1"/>
  <c r="M19" i="19" s="1"/>
  <c r="U18" i="19"/>
  <c r="Q18" i="19"/>
  <c r="O18" i="19"/>
  <c r="K18" i="19"/>
  <c r="I18" i="19"/>
  <c r="I17" i="19" s="1"/>
  <c r="G101" i="1" s="1"/>
  <c r="I101" i="1" s="1"/>
  <c r="F18" i="19"/>
  <c r="G18" i="19" s="1"/>
  <c r="K17" i="19"/>
  <c r="H101" i="1" s="1"/>
  <c r="U16" i="19"/>
  <c r="Q16" i="19"/>
  <c r="O16" i="19"/>
  <c r="K16" i="19"/>
  <c r="I16" i="19"/>
  <c r="F16" i="19"/>
  <c r="G16" i="19" s="1"/>
  <c r="U15" i="19"/>
  <c r="Q15" i="19"/>
  <c r="O15" i="19"/>
  <c r="K15" i="19"/>
  <c r="H100" i="1" s="1"/>
  <c r="I15" i="19"/>
  <c r="G100" i="1" s="1"/>
  <c r="I100" i="1" s="1"/>
  <c r="U14" i="19"/>
  <c r="Q14" i="19"/>
  <c r="O14" i="19"/>
  <c r="K14" i="19"/>
  <c r="I14" i="19"/>
  <c r="F14" i="19"/>
  <c r="G14" i="19" s="1"/>
  <c r="M14" i="19" s="1"/>
  <c r="U13" i="19"/>
  <c r="Q13" i="19"/>
  <c r="O13" i="19"/>
  <c r="K13" i="19"/>
  <c r="I13" i="19"/>
  <c r="F13" i="19"/>
  <c r="G13" i="19" s="1"/>
  <c r="M13" i="19" s="1"/>
  <c r="U12" i="19"/>
  <c r="Q12" i="19"/>
  <c r="O12" i="19"/>
  <c r="K12" i="19"/>
  <c r="I12" i="19"/>
  <c r="F12" i="19"/>
  <c r="G12" i="19" s="1"/>
  <c r="M12" i="19" s="1"/>
  <c r="U11" i="19"/>
  <c r="Q11" i="19"/>
  <c r="O11" i="19"/>
  <c r="K11" i="19"/>
  <c r="I11" i="19"/>
  <c r="F11" i="19"/>
  <c r="G11" i="19" s="1"/>
  <c r="M11" i="19" s="1"/>
  <c r="U10" i="19"/>
  <c r="Q10" i="19"/>
  <c r="O10" i="19"/>
  <c r="K10" i="19"/>
  <c r="I10" i="19"/>
  <c r="F10" i="19"/>
  <c r="G10" i="19" s="1"/>
  <c r="M10" i="19" s="1"/>
  <c r="U9" i="19"/>
  <c r="U8" i="19" s="1"/>
  <c r="Q9" i="19"/>
  <c r="Q8" i="19" s="1"/>
  <c r="O9" i="19"/>
  <c r="O8" i="19" s="1"/>
  <c r="K9" i="19"/>
  <c r="K8" i="19" s="1"/>
  <c r="H99" i="1" s="1"/>
  <c r="I9" i="19"/>
  <c r="I8" i="19" s="1"/>
  <c r="G99" i="1" s="1"/>
  <c r="I99" i="1" s="1"/>
  <c r="F9" i="19"/>
  <c r="G9" i="19" s="1"/>
  <c r="M21" i="19" l="1"/>
  <c r="G20" i="19"/>
  <c r="I102" i="1"/>
  <c r="M20" i="19"/>
  <c r="AD30" i="19"/>
  <c r="G8" i="19"/>
  <c r="M9" i="19"/>
  <c r="M8" i="19" s="1"/>
  <c r="G17" i="19"/>
  <c r="M18" i="19"/>
  <c r="M17" i="19" s="1"/>
  <c r="G23" i="19"/>
  <c r="M24" i="19"/>
  <c r="M23" i="19" s="1"/>
  <c r="M16" i="19"/>
  <c r="M15" i="19" s="1"/>
  <c r="G15" i="19"/>
  <c r="M27" i="19"/>
  <c r="M26" i="19" s="1"/>
  <c r="G26" i="19"/>
  <c r="G30" i="19" l="1"/>
  <c r="AC23" i="18" l="1"/>
  <c r="U21" i="18"/>
  <c r="Q21" i="18"/>
  <c r="O21" i="18"/>
  <c r="K21" i="18"/>
  <c r="I21" i="18"/>
  <c r="F21" i="18"/>
  <c r="G21" i="18" s="1"/>
  <c r="M21" i="18" s="1"/>
  <c r="U20" i="18"/>
  <c r="U19" i="18" s="1"/>
  <c r="Q20" i="18"/>
  <c r="Q19" i="18" s="1"/>
  <c r="O20" i="18"/>
  <c r="O19" i="18" s="1"/>
  <c r="K20" i="18"/>
  <c r="K19" i="18" s="1"/>
  <c r="H97" i="1" s="1"/>
  <c r="I20" i="18"/>
  <c r="I19" i="18" s="1"/>
  <c r="F20" i="18"/>
  <c r="G20" i="18" s="1"/>
  <c r="U18" i="18"/>
  <c r="Q18" i="18"/>
  <c r="O18" i="18"/>
  <c r="K18" i="18"/>
  <c r="I18" i="18"/>
  <c r="F18" i="18"/>
  <c r="G18" i="18" s="1"/>
  <c r="M18" i="18" s="1"/>
  <c r="U17" i="18"/>
  <c r="U16" i="18" s="1"/>
  <c r="Q17" i="18"/>
  <c r="Q16" i="18" s="1"/>
  <c r="O17" i="18"/>
  <c r="O16" i="18" s="1"/>
  <c r="K17" i="18"/>
  <c r="K16" i="18" s="1"/>
  <c r="H95" i="1" s="1"/>
  <c r="I17" i="18"/>
  <c r="F17" i="18"/>
  <c r="G17" i="18" s="1"/>
  <c r="U15" i="18"/>
  <c r="Q15" i="18"/>
  <c r="O15" i="18"/>
  <c r="K15" i="18"/>
  <c r="I15" i="18"/>
  <c r="F15" i="18"/>
  <c r="G15" i="18" s="1"/>
  <c r="M15" i="18" s="1"/>
  <c r="U14" i="18"/>
  <c r="Q14" i="18"/>
  <c r="O14" i="18"/>
  <c r="O13" i="18" s="1"/>
  <c r="K14" i="18"/>
  <c r="I14" i="18"/>
  <c r="F14" i="18"/>
  <c r="G14" i="18" s="1"/>
  <c r="U12" i="18"/>
  <c r="Q12" i="18"/>
  <c r="O12" i="18"/>
  <c r="O11" i="18" s="1"/>
  <c r="K12" i="18"/>
  <c r="K11" i="18" s="1"/>
  <c r="H93" i="1" s="1"/>
  <c r="I12" i="18"/>
  <c r="I11" i="18" s="1"/>
  <c r="G93" i="1" s="1"/>
  <c r="F12" i="18"/>
  <c r="G12" i="18" s="1"/>
  <c r="U11" i="18"/>
  <c r="Q11" i="18"/>
  <c r="U10" i="18"/>
  <c r="Q10" i="18"/>
  <c r="O10" i="18"/>
  <c r="K10" i="18"/>
  <c r="I10" i="18"/>
  <c r="F10" i="18"/>
  <c r="G10" i="18" s="1"/>
  <c r="M10" i="18" s="1"/>
  <c r="U9" i="18"/>
  <c r="Q9" i="18"/>
  <c r="O9" i="18"/>
  <c r="K9" i="18"/>
  <c r="I9" i="18"/>
  <c r="F9" i="18"/>
  <c r="G9" i="18" s="1"/>
  <c r="M9" i="18" s="1"/>
  <c r="I16" i="18" l="1"/>
  <c r="Q13" i="18"/>
  <c r="U13" i="18"/>
  <c r="I13" i="18"/>
  <c r="G94" i="1" s="1"/>
  <c r="K13" i="18"/>
  <c r="H94" i="1" s="1"/>
  <c r="U8" i="18"/>
  <c r="I8" i="18"/>
  <c r="G92" i="1" s="1"/>
  <c r="K8" i="18"/>
  <c r="H92" i="1" s="1"/>
  <c r="O8" i="18"/>
  <c r="M12" i="18"/>
  <c r="M11" i="18" s="1"/>
  <c r="G11" i="18"/>
  <c r="I93" i="1"/>
  <c r="M17" i="18"/>
  <c r="M16" i="18" s="1"/>
  <c r="G16" i="18"/>
  <c r="I95" i="1"/>
  <c r="M20" i="18"/>
  <c r="M19" i="18" s="1"/>
  <c r="G19" i="18"/>
  <c r="G118" i="1"/>
  <c r="I118" i="1" s="1"/>
  <c r="I112" i="1" s="1"/>
  <c r="G104" i="1"/>
  <c r="I104" i="1" s="1"/>
  <c r="I98" i="1" s="1"/>
  <c r="G111" i="1"/>
  <c r="I111" i="1" s="1"/>
  <c r="I105" i="1" s="1"/>
  <c r="G97" i="1"/>
  <c r="I97" i="1" s="1"/>
  <c r="Q8" i="18"/>
  <c r="G13" i="18"/>
  <c r="M14" i="18"/>
  <c r="M13" i="18" s="1"/>
  <c r="AD23" i="18"/>
  <c r="G8" i="18"/>
  <c r="M8" i="18"/>
  <c r="I94" i="1" l="1"/>
  <c r="I96" i="1"/>
  <c r="I92" i="1"/>
  <c r="I91" i="1" l="1"/>
  <c r="AC30" i="17"/>
  <c r="U28" i="17"/>
  <c r="Q28" i="17"/>
  <c r="O28" i="17"/>
  <c r="K28" i="17"/>
  <c r="I28" i="17"/>
  <c r="F28" i="17"/>
  <c r="G28" i="17" s="1"/>
  <c r="M28" i="17" s="1"/>
  <c r="U27" i="17"/>
  <c r="U26" i="17" s="1"/>
  <c r="Q27" i="17"/>
  <c r="Q26" i="17" s="1"/>
  <c r="O27" i="17"/>
  <c r="O26" i="17" s="1"/>
  <c r="K27" i="17"/>
  <c r="K26" i="17" s="1"/>
  <c r="H90" i="1" s="1"/>
  <c r="I27" i="17"/>
  <c r="F27" i="17"/>
  <c r="G27" i="17" s="1"/>
  <c r="I26" i="17"/>
  <c r="G90" i="1" s="1"/>
  <c r="U25" i="17"/>
  <c r="U23" i="17" s="1"/>
  <c r="Q25" i="17"/>
  <c r="O25" i="17"/>
  <c r="O23" i="17" s="1"/>
  <c r="K25" i="17"/>
  <c r="I25" i="17"/>
  <c r="F25" i="17"/>
  <c r="G25" i="17" s="1"/>
  <c r="M25" i="17" s="1"/>
  <c r="U24" i="17"/>
  <c r="Q24" i="17"/>
  <c r="O24" i="17"/>
  <c r="K24" i="17"/>
  <c r="K23" i="17" s="1"/>
  <c r="H89" i="1" s="1"/>
  <c r="I24" i="17"/>
  <c r="I23" i="17" s="1"/>
  <c r="G89" i="1" s="1"/>
  <c r="F24" i="17"/>
  <c r="G24" i="17" s="1"/>
  <c r="Q23" i="17"/>
  <c r="U22" i="17"/>
  <c r="Q22" i="17"/>
  <c r="O22" i="17"/>
  <c r="K22" i="17"/>
  <c r="I22" i="17"/>
  <c r="F22" i="17"/>
  <c r="G22" i="17" s="1"/>
  <c r="M22" i="17" s="1"/>
  <c r="U21" i="17"/>
  <c r="U20" i="17" s="1"/>
  <c r="Q21" i="17"/>
  <c r="Q20" i="17" s="1"/>
  <c r="O21" i="17"/>
  <c r="O20" i="17" s="1"/>
  <c r="K21" i="17"/>
  <c r="K20" i="17" s="1"/>
  <c r="H88" i="1" s="1"/>
  <c r="I21" i="17"/>
  <c r="F21" i="17"/>
  <c r="G21" i="17" s="1"/>
  <c r="I20" i="17"/>
  <c r="G88" i="1" s="1"/>
  <c r="U19" i="17"/>
  <c r="U17" i="17" s="1"/>
  <c r="Q19" i="17"/>
  <c r="O19" i="17"/>
  <c r="O17" i="17" s="1"/>
  <c r="K19" i="17"/>
  <c r="K17" i="17" s="1"/>
  <c r="H87" i="1" s="1"/>
  <c r="I19" i="17"/>
  <c r="F19" i="17"/>
  <c r="G19" i="17" s="1"/>
  <c r="M19" i="17" s="1"/>
  <c r="U18" i="17"/>
  <c r="Q18" i="17"/>
  <c r="O18" i="17"/>
  <c r="K18" i="17"/>
  <c r="I18" i="17"/>
  <c r="F18" i="17"/>
  <c r="G18" i="17" s="1"/>
  <c r="Q17" i="17"/>
  <c r="U16" i="17"/>
  <c r="U15" i="17" s="1"/>
  <c r="Q16" i="17"/>
  <c r="O16" i="17"/>
  <c r="K16" i="17"/>
  <c r="I16" i="17"/>
  <c r="F16" i="17"/>
  <c r="G16" i="17" s="1"/>
  <c r="Q15" i="17"/>
  <c r="O15" i="17"/>
  <c r="K15" i="17"/>
  <c r="H86" i="1" s="1"/>
  <c r="I15" i="17"/>
  <c r="G86" i="1" s="1"/>
  <c r="I86" i="1" s="1"/>
  <c r="U14" i="17"/>
  <c r="Q14" i="17"/>
  <c r="O14" i="17"/>
  <c r="K14" i="17"/>
  <c r="I14" i="17"/>
  <c r="F14" i="17"/>
  <c r="G14" i="17" s="1"/>
  <c r="M14" i="17" s="1"/>
  <c r="U13" i="17"/>
  <c r="Q13" i="17"/>
  <c r="O13" i="17"/>
  <c r="K13" i="17"/>
  <c r="I13" i="17"/>
  <c r="F13" i="17"/>
  <c r="G13" i="17" s="1"/>
  <c r="M13" i="17" s="1"/>
  <c r="U12" i="17"/>
  <c r="Q12" i="17"/>
  <c r="O12" i="17"/>
  <c r="K12" i="17"/>
  <c r="I12" i="17"/>
  <c r="F12" i="17"/>
  <c r="G12" i="17" s="1"/>
  <c r="M12" i="17" s="1"/>
  <c r="U11" i="17"/>
  <c r="Q11" i="17"/>
  <c r="O11" i="17"/>
  <c r="K11" i="17"/>
  <c r="I11" i="17"/>
  <c r="F11" i="17"/>
  <c r="G11" i="17" s="1"/>
  <c r="M11" i="17" s="1"/>
  <c r="U10" i="17"/>
  <c r="Q10" i="17"/>
  <c r="O10" i="17"/>
  <c r="K10" i="17"/>
  <c r="I10" i="17"/>
  <c r="F10" i="17"/>
  <c r="G10" i="17" s="1"/>
  <c r="M10" i="17" s="1"/>
  <c r="U9" i="17"/>
  <c r="U8" i="17" s="1"/>
  <c r="Q9" i="17"/>
  <c r="Q8" i="17" s="1"/>
  <c r="O9" i="17"/>
  <c r="O8" i="17" s="1"/>
  <c r="K9" i="17"/>
  <c r="K8" i="17" s="1"/>
  <c r="H85" i="1" s="1"/>
  <c r="I9" i="17"/>
  <c r="I8" i="17" s="1"/>
  <c r="G85" i="1" s="1"/>
  <c r="F9" i="17"/>
  <c r="G9" i="17" s="1"/>
  <c r="M16" i="17" l="1"/>
  <c r="M15" i="17" s="1"/>
  <c r="G15" i="17"/>
  <c r="I89" i="1"/>
  <c r="M27" i="17"/>
  <c r="G26" i="17"/>
  <c r="I85" i="1"/>
  <c r="I90" i="1"/>
  <c r="I17" i="17"/>
  <c r="G87" i="1" s="1"/>
  <c r="I87" i="1" s="1"/>
  <c r="M21" i="17"/>
  <c r="M20" i="17" s="1"/>
  <c r="G20" i="17"/>
  <c r="I88" i="1"/>
  <c r="M18" i="17"/>
  <c r="M17" i="17" s="1"/>
  <c r="G17" i="17"/>
  <c r="M26" i="17"/>
  <c r="AD30" i="17"/>
  <c r="G8" i="17"/>
  <c r="M9" i="17"/>
  <c r="M8" i="17" s="1"/>
  <c r="G23" i="17"/>
  <c r="M24" i="17"/>
  <c r="M23" i="17" s="1"/>
  <c r="I84" i="1" l="1"/>
  <c r="G30" i="17"/>
  <c r="AC30" i="16" l="1"/>
  <c r="U28" i="16"/>
  <c r="Q28" i="16"/>
  <c r="O28" i="16"/>
  <c r="K28" i="16"/>
  <c r="I28" i="16"/>
  <c r="F28" i="16"/>
  <c r="G28" i="16" s="1"/>
  <c r="M28" i="16" s="1"/>
  <c r="U27" i="16"/>
  <c r="U26" i="16" s="1"/>
  <c r="Q27" i="16"/>
  <c r="Q26" i="16" s="1"/>
  <c r="O27" i="16"/>
  <c r="O26" i="16" s="1"/>
  <c r="K27" i="16"/>
  <c r="K26" i="16" s="1"/>
  <c r="H83" i="1" s="1"/>
  <c r="I27" i="16"/>
  <c r="I26" i="16" s="1"/>
  <c r="G83" i="1" s="1"/>
  <c r="I83" i="1" s="1"/>
  <c r="F27" i="16"/>
  <c r="G27" i="16" s="1"/>
  <c r="U25" i="16"/>
  <c r="U23" i="16" s="1"/>
  <c r="Q25" i="16"/>
  <c r="O25" i="16"/>
  <c r="K25" i="16"/>
  <c r="I25" i="16"/>
  <c r="F25" i="16"/>
  <c r="G25" i="16" s="1"/>
  <c r="M25" i="16" s="1"/>
  <c r="U24" i="16"/>
  <c r="Q24" i="16"/>
  <c r="O24" i="16"/>
  <c r="K24" i="16"/>
  <c r="I24" i="16"/>
  <c r="I23" i="16" s="1"/>
  <c r="G82" i="1" s="1"/>
  <c r="I82" i="1" s="1"/>
  <c r="F24" i="16"/>
  <c r="G24" i="16" s="1"/>
  <c r="Q23" i="16"/>
  <c r="O23" i="16"/>
  <c r="K23" i="16"/>
  <c r="H82" i="1" s="1"/>
  <c r="U22" i="16"/>
  <c r="Q22" i="16"/>
  <c r="O22" i="16"/>
  <c r="K22" i="16"/>
  <c r="I22" i="16"/>
  <c r="F22" i="16"/>
  <c r="G22" i="16" s="1"/>
  <c r="M22" i="16" s="1"/>
  <c r="U21" i="16"/>
  <c r="U20" i="16" s="1"/>
  <c r="Q21" i="16"/>
  <c r="Q20" i="16" s="1"/>
  <c r="O21" i="16"/>
  <c r="O20" i="16" s="1"/>
  <c r="K21" i="16"/>
  <c r="I21" i="16"/>
  <c r="F21" i="16"/>
  <c r="G21" i="16" s="1"/>
  <c r="K20" i="16"/>
  <c r="H81" i="1" s="1"/>
  <c r="I20" i="16"/>
  <c r="G81" i="1" s="1"/>
  <c r="U19" i="16"/>
  <c r="Q19" i="16"/>
  <c r="O19" i="16"/>
  <c r="O17" i="16" s="1"/>
  <c r="K19" i="16"/>
  <c r="I19" i="16"/>
  <c r="F19" i="16"/>
  <c r="G19" i="16" s="1"/>
  <c r="M19" i="16" s="1"/>
  <c r="U18" i="16"/>
  <c r="Q18" i="16"/>
  <c r="O18" i="16"/>
  <c r="K18" i="16"/>
  <c r="K17" i="16" s="1"/>
  <c r="H80" i="1" s="1"/>
  <c r="I18" i="16"/>
  <c r="I17" i="16" s="1"/>
  <c r="G80" i="1" s="1"/>
  <c r="I80" i="1" s="1"/>
  <c r="F18" i="16"/>
  <c r="G18" i="16" s="1"/>
  <c r="U17" i="16"/>
  <c r="Q17" i="16"/>
  <c r="U16" i="16"/>
  <c r="Q16" i="16"/>
  <c r="O16" i="16"/>
  <c r="K16" i="16"/>
  <c r="K15" i="16" s="1"/>
  <c r="H79" i="1" s="1"/>
  <c r="I16" i="16"/>
  <c r="I15" i="16" s="1"/>
  <c r="G79" i="1" s="1"/>
  <c r="F16" i="16"/>
  <c r="G16" i="16" s="1"/>
  <c r="U15" i="16"/>
  <c r="Q15" i="16"/>
  <c r="O15" i="16"/>
  <c r="U14" i="16"/>
  <c r="Q14" i="16"/>
  <c r="O14" i="16"/>
  <c r="K14" i="16"/>
  <c r="I14" i="16"/>
  <c r="F14" i="16"/>
  <c r="G14" i="16" s="1"/>
  <c r="M14" i="16" s="1"/>
  <c r="U13" i="16"/>
  <c r="Q13" i="16"/>
  <c r="O13" i="16"/>
  <c r="K13" i="16"/>
  <c r="I13" i="16"/>
  <c r="F13" i="16"/>
  <c r="G13" i="16" s="1"/>
  <c r="M13" i="16" s="1"/>
  <c r="U12" i="16"/>
  <c r="Q12" i="16"/>
  <c r="O12" i="16"/>
  <c r="K12" i="16"/>
  <c r="I12" i="16"/>
  <c r="F12" i="16"/>
  <c r="G12" i="16" s="1"/>
  <c r="M12" i="16" s="1"/>
  <c r="U11" i="16"/>
  <c r="Q11" i="16"/>
  <c r="O11" i="16"/>
  <c r="K11" i="16"/>
  <c r="I11" i="16"/>
  <c r="F11" i="16"/>
  <c r="G11" i="16" s="1"/>
  <c r="M11" i="16" s="1"/>
  <c r="U10" i="16"/>
  <c r="Q10" i="16"/>
  <c r="O10" i="16"/>
  <c r="K10" i="16"/>
  <c r="K8" i="16" s="1"/>
  <c r="H78" i="1" s="1"/>
  <c r="I10" i="16"/>
  <c r="I8" i="16" s="1"/>
  <c r="G78" i="1" s="1"/>
  <c r="I78" i="1" s="1"/>
  <c r="F10" i="16"/>
  <c r="G10" i="16" s="1"/>
  <c r="M10" i="16" s="1"/>
  <c r="U9" i="16"/>
  <c r="U8" i="16" s="1"/>
  <c r="Q9" i="16"/>
  <c r="Q8" i="16" s="1"/>
  <c r="O9" i="16"/>
  <c r="O8" i="16" s="1"/>
  <c r="K9" i="16"/>
  <c r="I9" i="16"/>
  <c r="F9" i="16"/>
  <c r="G9" i="16" s="1"/>
  <c r="M21" i="16" l="1"/>
  <c r="G20" i="16"/>
  <c r="M16" i="16"/>
  <c r="M15" i="16" s="1"/>
  <c r="G15" i="16"/>
  <c r="I79" i="1"/>
  <c r="I77" i="1" s="1"/>
  <c r="M27" i="16"/>
  <c r="M26" i="16" s="1"/>
  <c r="G26" i="16"/>
  <c r="I81" i="1"/>
  <c r="M20" i="16"/>
  <c r="AD30" i="16"/>
  <c r="G8" i="16"/>
  <c r="M9" i="16"/>
  <c r="M8" i="16" s="1"/>
  <c r="G17" i="16"/>
  <c r="M18" i="16"/>
  <c r="M17" i="16" s="1"/>
  <c r="G23" i="16"/>
  <c r="M24" i="16"/>
  <c r="M23" i="16" s="1"/>
  <c r="G30" i="16" l="1"/>
  <c r="AC30" i="15"/>
  <c r="U28" i="15"/>
  <c r="Q28" i="15"/>
  <c r="O28" i="15"/>
  <c r="K28" i="15"/>
  <c r="I28" i="15"/>
  <c r="F28" i="15"/>
  <c r="G28" i="15" s="1"/>
  <c r="M28" i="15" s="1"/>
  <c r="U27" i="15"/>
  <c r="U26" i="15" s="1"/>
  <c r="Q27" i="15"/>
  <c r="Q26" i="15" s="1"/>
  <c r="O27" i="15"/>
  <c r="O26" i="15" s="1"/>
  <c r="K27" i="15"/>
  <c r="I27" i="15"/>
  <c r="F27" i="15"/>
  <c r="G27" i="15" s="1"/>
  <c r="K26" i="15"/>
  <c r="H76" i="1" s="1"/>
  <c r="I26" i="15"/>
  <c r="G76" i="1" s="1"/>
  <c r="I76" i="1" s="1"/>
  <c r="U25" i="15"/>
  <c r="Q25" i="15"/>
  <c r="Q23" i="15" s="1"/>
  <c r="O25" i="15"/>
  <c r="K25" i="15"/>
  <c r="I25" i="15"/>
  <c r="F25" i="15"/>
  <c r="G25" i="15" s="1"/>
  <c r="M25" i="15" s="1"/>
  <c r="U24" i="15"/>
  <c r="Q24" i="15"/>
  <c r="O24" i="15"/>
  <c r="O23" i="15" s="1"/>
  <c r="K24" i="15"/>
  <c r="K23" i="15" s="1"/>
  <c r="H75" i="1" s="1"/>
  <c r="I24" i="15"/>
  <c r="I23" i="15" s="1"/>
  <c r="G75" i="1" s="1"/>
  <c r="F24" i="15"/>
  <c r="G24" i="15" s="1"/>
  <c r="U23" i="15"/>
  <c r="U22" i="15"/>
  <c r="Q22" i="15"/>
  <c r="O22" i="15"/>
  <c r="K22" i="15"/>
  <c r="I22" i="15"/>
  <c r="F22" i="15"/>
  <c r="G22" i="15" s="1"/>
  <c r="M22" i="15" s="1"/>
  <c r="U21" i="15"/>
  <c r="U20" i="15" s="1"/>
  <c r="Q21" i="15"/>
  <c r="Q20" i="15" s="1"/>
  <c r="O21" i="15"/>
  <c r="O20" i="15" s="1"/>
  <c r="K21" i="15"/>
  <c r="I21" i="15"/>
  <c r="F21" i="15"/>
  <c r="G21" i="15" s="1"/>
  <c r="K20" i="15"/>
  <c r="H74" i="1" s="1"/>
  <c r="I20" i="15"/>
  <c r="G74" i="1" s="1"/>
  <c r="I74" i="1" s="1"/>
  <c r="U19" i="15"/>
  <c r="U17" i="15" s="1"/>
  <c r="Q19" i="15"/>
  <c r="Q17" i="15" s="1"/>
  <c r="O19" i="15"/>
  <c r="K19" i="15"/>
  <c r="I19" i="15"/>
  <c r="F19" i="15"/>
  <c r="G19" i="15" s="1"/>
  <c r="M19" i="15" s="1"/>
  <c r="U18" i="15"/>
  <c r="Q18" i="15"/>
  <c r="O18" i="15"/>
  <c r="O17" i="15" s="1"/>
  <c r="K18" i="15"/>
  <c r="K17" i="15" s="1"/>
  <c r="H73" i="1" s="1"/>
  <c r="I18" i="15"/>
  <c r="I17" i="15" s="1"/>
  <c r="G73" i="1" s="1"/>
  <c r="I73" i="1" s="1"/>
  <c r="F18" i="15"/>
  <c r="G18" i="15" s="1"/>
  <c r="U16" i="15"/>
  <c r="Q16" i="15"/>
  <c r="O16" i="15"/>
  <c r="O15" i="15" s="1"/>
  <c r="K16" i="15"/>
  <c r="K15" i="15" s="1"/>
  <c r="H72" i="1" s="1"/>
  <c r="I16" i="15"/>
  <c r="I15" i="15" s="1"/>
  <c r="G72" i="1" s="1"/>
  <c r="I72" i="1" s="1"/>
  <c r="F16" i="15"/>
  <c r="G16" i="15" s="1"/>
  <c r="U15" i="15"/>
  <c r="Q15" i="15"/>
  <c r="U14" i="15"/>
  <c r="Q14" i="15"/>
  <c r="O14" i="15"/>
  <c r="K14" i="15"/>
  <c r="I14" i="15"/>
  <c r="F14" i="15"/>
  <c r="G14" i="15" s="1"/>
  <c r="M14" i="15" s="1"/>
  <c r="U13" i="15"/>
  <c r="Q13" i="15"/>
  <c r="O13" i="15"/>
  <c r="K13" i="15"/>
  <c r="I13" i="15"/>
  <c r="F13" i="15"/>
  <c r="G13" i="15" s="1"/>
  <c r="M13" i="15" s="1"/>
  <c r="U12" i="15"/>
  <c r="Q12" i="15"/>
  <c r="O12" i="15"/>
  <c r="K12" i="15"/>
  <c r="I12" i="15"/>
  <c r="F12" i="15"/>
  <c r="G12" i="15" s="1"/>
  <c r="U11" i="15"/>
  <c r="U8" i="15" s="1"/>
  <c r="Q11" i="15"/>
  <c r="Q8" i="15" s="1"/>
  <c r="O11" i="15"/>
  <c r="K11" i="15"/>
  <c r="I11" i="15"/>
  <c r="F11" i="15"/>
  <c r="G11" i="15" s="1"/>
  <c r="M11" i="15" s="1"/>
  <c r="U10" i="15"/>
  <c r="Q10" i="15"/>
  <c r="O10" i="15"/>
  <c r="K10" i="15"/>
  <c r="I10" i="15"/>
  <c r="F10" i="15"/>
  <c r="G10" i="15" s="1"/>
  <c r="M10" i="15" s="1"/>
  <c r="U9" i="15"/>
  <c r="Q9" i="15"/>
  <c r="O9" i="15"/>
  <c r="K9" i="15"/>
  <c r="I9" i="15"/>
  <c r="F9" i="15"/>
  <c r="G9" i="15" s="1"/>
  <c r="O8" i="15"/>
  <c r="K8" i="15"/>
  <c r="H71" i="1" s="1"/>
  <c r="I71" i="1" s="1"/>
  <c r="I8" i="15"/>
  <c r="M21" i="15" l="1"/>
  <c r="G20" i="15"/>
  <c r="M27" i="15"/>
  <c r="M26" i="15" s="1"/>
  <c r="G26" i="15"/>
  <c r="AD30" i="15"/>
  <c r="M16" i="15"/>
  <c r="M15" i="15" s="1"/>
  <c r="G15" i="15"/>
  <c r="I75" i="1"/>
  <c r="I70" i="1" s="1"/>
  <c r="M20" i="15"/>
  <c r="G8" i="15"/>
  <c r="M12" i="15"/>
  <c r="G17" i="15"/>
  <c r="M18" i="15"/>
  <c r="M17" i="15" s="1"/>
  <c r="G23" i="15"/>
  <c r="M24" i="15"/>
  <c r="M23" i="15" s="1"/>
  <c r="M9" i="15"/>
  <c r="M8" i="15" l="1"/>
  <c r="G30" i="15"/>
  <c r="AC30" i="14" l="1"/>
  <c r="U28" i="14"/>
  <c r="Q28" i="14"/>
  <c r="O28" i="14"/>
  <c r="K28" i="14"/>
  <c r="I28" i="14"/>
  <c r="F28" i="14"/>
  <c r="G28" i="14" s="1"/>
  <c r="M28" i="14" s="1"/>
  <c r="U27" i="14"/>
  <c r="U26" i="14" s="1"/>
  <c r="Q27" i="14"/>
  <c r="Q26" i="14" s="1"/>
  <c r="O27" i="14"/>
  <c r="O26" i="14" s="1"/>
  <c r="K27" i="14"/>
  <c r="K26" i="14" s="1"/>
  <c r="H69" i="1" s="1"/>
  <c r="I27" i="14"/>
  <c r="F27" i="14"/>
  <c r="G27" i="14" s="1"/>
  <c r="I26" i="14"/>
  <c r="G69" i="1" s="1"/>
  <c r="U25" i="14"/>
  <c r="U23" i="14" s="1"/>
  <c r="Q25" i="14"/>
  <c r="O25" i="14"/>
  <c r="O23" i="14" s="1"/>
  <c r="K25" i="14"/>
  <c r="I25" i="14"/>
  <c r="F25" i="14"/>
  <c r="G25" i="14" s="1"/>
  <c r="M25" i="14" s="1"/>
  <c r="U24" i="14"/>
  <c r="Q24" i="14"/>
  <c r="O24" i="14"/>
  <c r="K24" i="14"/>
  <c r="K23" i="14" s="1"/>
  <c r="H68" i="1" s="1"/>
  <c r="I24" i="14"/>
  <c r="I23" i="14" s="1"/>
  <c r="G68" i="1" s="1"/>
  <c r="F24" i="14"/>
  <c r="G24" i="14" s="1"/>
  <c r="Q23" i="14"/>
  <c r="U22" i="14"/>
  <c r="Q22" i="14"/>
  <c r="O22" i="14"/>
  <c r="K22" i="14"/>
  <c r="I22" i="14"/>
  <c r="F22" i="14"/>
  <c r="G22" i="14" s="1"/>
  <c r="M22" i="14" s="1"/>
  <c r="U21" i="14"/>
  <c r="U20" i="14" s="1"/>
  <c r="Q21" i="14"/>
  <c r="Q20" i="14" s="1"/>
  <c r="O21" i="14"/>
  <c r="O20" i="14" s="1"/>
  <c r="K21" i="14"/>
  <c r="I21" i="14"/>
  <c r="F21" i="14"/>
  <c r="G21" i="14" s="1"/>
  <c r="K20" i="14"/>
  <c r="H67" i="1" s="1"/>
  <c r="I20" i="14"/>
  <c r="G67" i="1" s="1"/>
  <c r="I67" i="1" s="1"/>
  <c r="U19" i="14"/>
  <c r="U17" i="14" s="1"/>
  <c r="Q19" i="14"/>
  <c r="Q17" i="14" s="1"/>
  <c r="O19" i="14"/>
  <c r="K19" i="14"/>
  <c r="I19" i="14"/>
  <c r="F19" i="14"/>
  <c r="G19" i="14" s="1"/>
  <c r="M19" i="14" s="1"/>
  <c r="U18" i="14"/>
  <c r="Q18" i="14"/>
  <c r="O18" i="14"/>
  <c r="O17" i="14" s="1"/>
  <c r="K18" i="14"/>
  <c r="K17" i="14" s="1"/>
  <c r="H66" i="1" s="1"/>
  <c r="I18" i="14"/>
  <c r="I17" i="14" s="1"/>
  <c r="G66" i="1" s="1"/>
  <c r="I66" i="1" s="1"/>
  <c r="F18" i="14"/>
  <c r="G18" i="14" s="1"/>
  <c r="U16" i="14"/>
  <c r="U15" i="14" s="1"/>
  <c r="Q16" i="14"/>
  <c r="O16" i="14"/>
  <c r="K16" i="14"/>
  <c r="K15" i="14" s="1"/>
  <c r="H65" i="1" s="1"/>
  <c r="I16" i="14"/>
  <c r="I15" i="14" s="1"/>
  <c r="G65" i="1" s="1"/>
  <c r="F16" i="14"/>
  <c r="G16" i="14" s="1"/>
  <c r="Q15" i="14"/>
  <c r="O15" i="14"/>
  <c r="U14" i="14"/>
  <c r="Q14" i="14"/>
  <c r="O14" i="14"/>
  <c r="K14" i="14"/>
  <c r="I14" i="14"/>
  <c r="F14" i="14"/>
  <c r="G14" i="14" s="1"/>
  <c r="M14" i="14" s="1"/>
  <c r="U13" i="14"/>
  <c r="Q13" i="14"/>
  <c r="O13" i="14"/>
  <c r="K13" i="14"/>
  <c r="I13" i="14"/>
  <c r="F13" i="14"/>
  <c r="G13" i="14" s="1"/>
  <c r="M13" i="14" s="1"/>
  <c r="U12" i="14"/>
  <c r="Q12" i="14"/>
  <c r="O12" i="14"/>
  <c r="K12" i="14"/>
  <c r="I12" i="14"/>
  <c r="F12" i="14"/>
  <c r="G12" i="14" s="1"/>
  <c r="M12" i="14" s="1"/>
  <c r="U11" i="14"/>
  <c r="Q11" i="14"/>
  <c r="O11" i="14"/>
  <c r="K11" i="14"/>
  <c r="I11" i="14"/>
  <c r="F11" i="14"/>
  <c r="G11" i="14" s="1"/>
  <c r="M11" i="14" s="1"/>
  <c r="U10" i="14"/>
  <c r="Q10" i="14"/>
  <c r="O10" i="14"/>
  <c r="K10" i="14"/>
  <c r="K8" i="14" s="1"/>
  <c r="H64" i="1" s="1"/>
  <c r="I10" i="14"/>
  <c r="F10" i="14"/>
  <c r="G10" i="14" s="1"/>
  <c r="M10" i="14" s="1"/>
  <c r="U9" i="14"/>
  <c r="U8" i="14" s="1"/>
  <c r="Q9" i="14"/>
  <c r="Q8" i="14" s="1"/>
  <c r="O9" i="14"/>
  <c r="O8" i="14" s="1"/>
  <c r="K9" i="14"/>
  <c r="I9" i="14"/>
  <c r="F9" i="14"/>
  <c r="G9" i="14" s="1"/>
  <c r="I8" i="14"/>
  <c r="G64" i="1" s="1"/>
  <c r="M16" i="14" l="1"/>
  <c r="M15" i="14" s="1"/>
  <c r="G15" i="14"/>
  <c r="M21" i="14"/>
  <c r="G20" i="14"/>
  <c r="I65" i="1"/>
  <c r="I68" i="1"/>
  <c r="M27" i="14"/>
  <c r="M26" i="14" s="1"/>
  <c r="G26" i="14"/>
  <c r="I64" i="1"/>
  <c r="I69" i="1"/>
  <c r="M20" i="14"/>
  <c r="G17" i="14"/>
  <c r="M18" i="14"/>
  <c r="M17" i="14" s="1"/>
  <c r="AD30" i="14"/>
  <c r="G8" i="14"/>
  <c r="M9" i="14"/>
  <c r="M8" i="14" s="1"/>
  <c r="G23" i="14"/>
  <c r="M24" i="14"/>
  <c r="M23" i="14" s="1"/>
  <c r="G30" i="14" l="1"/>
  <c r="I63" i="1"/>
  <c r="AC31" i="12"/>
  <c r="F39" i="1" s="1"/>
  <c r="F9" i="12"/>
  <c r="G9" i="12" s="1"/>
  <c r="I9" i="12"/>
  <c r="I8" i="12" s="1"/>
  <c r="G50" i="1" s="1"/>
  <c r="K9" i="12"/>
  <c r="K8" i="12" s="1"/>
  <c r="H50" i="1" s="1"/>
  <c r="O9" i="12"/>
  <c r="O8" i="12" s="1"/>
  <c r="Q9" i="12"/>
  <c r="Q8" i="12" s="1"/>
  <c r="U9" i="12"/>
  <c r="U8" i="12" s="1"/>
  <c r="F11" i="12"/>
  <c r="G11" i="12" s="1"/>
  <c r="I11" i="12"/>
  <c r="K11" i="12"/>
  <c r="O11" i="12"/>
  <c r="Q11" i="12"/>
  <c r="U11" i="12"/>
  <c r="F12" i="12"/>
  <c r="G12" i="12"/>
  <c r="M12" i="12" s="1"/>
  <c r="I12" i="12"/>
  <c r="K12" i="12"/>
  <c r="O12" i="12"/>
  <c r="Q12" i="12"/>
  <c r="U12" i="12"/>
  <c r="F13" i="12"/>
  <c r="G13" i="12"/>
  <c r="M13" i="12" s="1"/>
  <c r="I13" i="12"/>
  <c r="K13" i="12"/>
  <c r="O13" i="12"/>
  <c r="Q13" i="12"/>
  <c r="U13" i="12"/>
  <c r="F14" i="12"/>
  <c r="G14" i="12" s="1"/>
  <c r="M14" i="12" s="1"/>
  <c r="I14" i="12"/>
  <c r="K14" i="12"/>
  <c r="O14" i="12"/>
  <c r="Q14" i="12"/>
  <c r="U14" i="12"/>
  <c r="F16" i="12"/>
  <c r="G16" i="12" s="1"/>
  <c r="I16" i="12"/>
  <c r="K16" i="12"/>
  <c r="O16" i="12"/>
  <c r="Q16" i="12"/>
  <c r="U16" i="12"/>
  <c r="F17" i="12"/>
  <c r="G17" i="12" s="1"/>
  <c r="M17" i="12" s="1"/>
  <c r="I17" i="12"/>
  <c r="K17" i="12"/>
  <c r="O17" i="12"/>
  <c r="Q17" i="12"/>
  <c r="U17" i="12"/>
  <c r="F18" i="12"/>
  <c r="G18" i="12" s="1"/>
  <c r="M18" i="12" s="1"/>
  <c r="I18" i="12"/>
  <c r="K18" i="12"/>
  <c r="O18" i="12"/>
  <c r="Q18" i="12"/>
  <c r="U18" i="12"/>
  <c r="F19" i="12"/>
  <c r="G19" i="12" s="1"/>
  <c r="M19" i="12" s="1"/>
  <c r="I19" i="12"/>
  <c r="K19" i="12"/>
  <c r="O19" i="12"/>
  <c r="Q19" i="12"/>
  <c r="U19" i="12"/>
  <c r="F20" i="12"/>
  <c r="G20" i="12" s="1"/>
  <c r="M20" i="12" s="1"/>
  <c r="I20" i="12"/>
  <c r="K20" i="12"/>
  <c r="O20" i="12"/>
  <c r="Q20" i="12"/>
  <c r="U20" i="12"/>
  <c r="F21" i="12"/>
  <c r="G21" i="12" s="1"/>
  <c r="M21" i="12" s="1"/>
  <c r="I21" i="12"/>
  <c r="K21" i="12"/>
  <c r="O21" i="12"/>
  <c r="Q21" i="12"/>
  <c r="U21" i="12"/>
  <c r="F23" i="12"/>
  <c r="G23" i="12" s="1"/>
  <c r="M23" i="12" s="1"/>
  <c r="I23" i="12"/>
  <c r="I22" i="12" s="1"/>
  <c r="K23" i="12"/>
  <c r="O23" i="12"/>
  <c r="Q23" i="12"/>
  <c r="Q22" i="12" s="1"/>
  <c r="U23" i="12"/>
  <c r="F24" i="12"/>
  <c r="G24" i="12" s="1"/>
  <c r="M24" i="12" s="1"/>
  <c r="I24" i="12"/>
  <c r="K24" i="12"/>
  <c r="O24" i="12"/>
  <c r="Q24" i="12"/>
  <c r="U24" i="12"/>
  <c r="F26" i="12"/>
  <c r="G26" i="12" s="1"/>
  <c r="I26" i="12"/>
  <c r="I25" i="12" s="1"/>
  <c r="G54" i="1" s="1"/>
  <c r="K26" i="12"/>
  <c r="K25" i="12" s="1"/>
  <c r="H54" i="1" s="1"/>
  <c r="O26" i="12"/>
  <c r="O25" i="12" s="1"/>
  <c r="Q26" i="12"/>
  <c r="Q25" i="12" s="1"/>
  <c r="U26" i="12"/>
  <c r="U25" i="12" s="1"/>
  <c r="F28" i="12"/>
  <c r="G28" i="12" s="1"/>
  <c r="M28" i="12" s="1"/>
  <c r="M27" i="12" s="1"/>
  <c r="I28" i="12"/>
  <c r="K28" i="12"/>
  <c r="O28" i="12"/>
  <c r="Q28" i="12"/>
  <c r="U28" i="12"/>
  <c r="F29" i="12"/>
  <c r="G29" i="12"/>
  <c r="M29" i="12" s="1"/>
  <c r="I29" i="12"/>
  <c r="K29" i="12"/>
  <c r="O29" i="12"/>
  <c r="Q29" i="12"/>
  <c r="U29" i="12"/>
  <c r="AZ43" i="1"/>
  <c r="G27" i="1"/>
  <c r="J28" i="1"/>
  <c r="J26" i="1"/>
  <c r="G38" i="1"/>
  <c r="F38" i="1"/>
  <c r="H32" i="1"/>
  <c r="J23" i="1"/>
  <c r="J24" i="1"/>
  <c r="J25" i="1"/>
  <c r="J27" i="1"/>
  <c r="E24" i="1"/>
  <c r="E26" i="1"/>
  <c r="U22" i="12" l="1"/>
  <c r="Q27" i="12"/>
  <c r="O27" i="12"/>
  <c r="O10" i="12"/>
  <c r="G53" i="1"/>
  <c r="F40" i="1"/>
  <c r="G23" i="1" s="1"/>
  <c r="M11" i="12"/>
  <c r="M10" i="12" s="1"/>
  <c r="AD31" i="12"/>
  <c r="G39" i="1" s="1"/>
  <c r="G40" i="1" s="1"/>
  <c r="I50" i="1"/>
  <c r="I54" i="1"/>
  <c r="M22" i="12"/>
  <c r="K27" i="12"/>
  <c r="H55" i="1" s="1"/>
  <c r="H155" i="1" s="1"/>
  <c r="G20" i="1" s="1"/>
  <c r="G27" i="12"/>
  <c r="O22" i="12"/>
  <c r="K15" i="12"/>
  <c r="H52" i="1" s="1"/>
  <c r="U10" i="12"/>
  <c r="I10" i="12"/>
  <c r="G51" i="1" s="1"/>
  <c r="Q15" i="12"/>
  <c r="O15" i="12"/>
  <c r="K10" i="12"/>
  <c r="H51" i="1" s="1"/>
  <c r="U27" i="12"/>
  <c r="I27" i="12"/>
  <c r="G55" i="1" s="1"/>
  <c r="G155" i="1" s="1"/>
  <c r="K22" i="12"/>
  <c r="G22" i="12"/>
  <c r="U15" i="12"/>
  <c r="I15" i="12"/>
  <c r="G52" i="1" s="1"/>
  <c r="Q10" i="12"/>
  <c r="G25" i="12"/>
  <c r="M26" i="12"/>
  <c r="M25" i="12" s="1"/>
  <c r="M16" i="12"/>
  <c r="M15" i="12" s="1"/>
  <c r="G15" i="12"/>
  <c r="G8" i="12"/>
  <c r="M9" i="12"/>
  <c r="M8" i="12" s="1"/>
  <c r="G10" i="12"/>
  <c r="E20" i="1" l="1"/>
  <c r="I20" i="1" s="1"/>
  <c r="I155" i="1"/>
  <c r="I31" i="12"/>
  <c r="G154" i="1"/>
  <c r="G156" i="1" s="1"/>
  <c r="H53" i="1"/>
  <c r="K31" i="12"/>
  <c r="G28" i="1"/>
  <c r="I52" i="1"/>
  <c r="I55" i="1"/>
  <c r="I51" i="1"/>
  <c r="H39" i="1"/>
  <c r="G31" i="12"/>
  <c r="G24" i="1"/>
  <c r="E17" i="1" l="1"/>
  <c r="E21" i="1" s="1"/>
  <c r="I53" i="1"/>
  <c r="I49" i="1" s="1"/>
  <c r="H154" i="1"/>
  <c r="I39" i="1"/>
  <c r="I40" i="1" s="1"/>
  <c r="J39" i="1" s="1"/>
  <c r="J40" i="1" s="1"/>
  <c r="H40" i="1"/>
  <c r="G17" i="1" l="1"/>
  <c r="H156" i="1"/>
  <c r="I156" i="1" s="1"/>
  <c r="I154" i="1"/>
  <c r="G21" i="1" l="1"/>
  <c r="I17" i="1"/>
  <c r="I21" i="1" s="1"/>
  <c r="G25" i="1" s="1"/>
  <c r="G26" i="1" l="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C13" authorId="0" shapeId="0" xr:uid="{00000000-0006-0000-0100-000005000000}">
      <text>
        <r>
          <rPr>
            <sz val="9"/>
            <color indexed="81"/>
            <rFont val="Tahoma"/>
            <family val="2"/>
            <charset val="238"/>
          </rPr>
          <t>PSČ</t>
        </r>
      </text>
    </comment>
    <comment ref="D13" authorId="0" shapeId="0" xr:uid="{00000000-0006-0000-0100-000006000000}">
      <text>
        <r>
          <rPr>
            <sz val="9"/>
            <color indexed="81"/>
            <rFont val="Tahoma"/>
            <family val="2"/>
            <charset val="238"/>
          </rPr>
          <t>Ulice</t>
        </r>
      </text>
    </comment>
  </commentList>
</comments>
</file>

<file path=xl/sharedStrings.xml><?xml version="1.0" encoding="utf-8"?>
<sst xmlns="http://schemas.openxmlformats.org/spreadsheetml/2006/main" count="2324" uniqueCount="211">
  <si>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</si>
  <si>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</si>
  <si>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</si>
  <si>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</si>
  <si>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</si>
  <si>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</si>
  <si>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</si>
  <si>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</si>
  <si>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</si>
  <si>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</si>
  <si>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</si>
  <si>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</si>
  <si>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</si>
  <si>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</si>
  <si>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</si>
  <si>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</si>
  <si>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</si>
  <si>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</si>
  <si>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</si>
  <si>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</si>
  <si>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</si>
  <si>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</si>
  <si>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</si>
  <si>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</si>
  <si>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</si>
  <si>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</si>
  <si>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</si>
  <si>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</si>
  <si>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</si>
  <si>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Dodávka</t>
  </si>
  <si>
    <t>Montáž</t>
  </si>
  <si>
    <t>Rozpis ceny</t>
  </si>
  <si>
    <t>Rekapitulace daní</t>
  </si>
  <si>
    <t>IČ:</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</si>
  <si>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</si>
  <si>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</si>
  <si>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</si>
  <si>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</si>
  <si>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</si>
  <si>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</si>
  <si>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Zakázka:</t>
  </si>
  <si>
    <t>Z:</t>
  </si>
  <si>
    <t>Položkový rozpočet</t>
  </si>
  <si>
    <t>Grandhotel PUPP Karlovy Vary a.s.</t>
  </si>
  <si>
    <t>Rozpočet:</t>
  </si>
  <si>
    <t>Misto</t>
  </si>
  <si>
    <t>Antonín Hruška</t>
  </si>
  <si>
    <t>GRANDHOTEL PUPP - Obnova Gastroprovozu</t>
  </si>
  <si>
    <t>Grandhotel Pupp Karlovy Vary a.s.</t>
  </si>
  <si>
    <t>Mírové nám. 2</t>
  </si>
  <si>
    <t>Karlovy Vary</t>
  </si>
  <si>
    <t>36001</t>
  </si>
  <si>
    <t>Rozpočet</t>
  </si>
  <si>
    <t>Celkem za stavbu</t>
  </si>
  <si>
    <t>CZK</t>
  </si>
  <si>
    <t xml:space="preserve">Popis rozpočtu:  - </t>
  </si>
  <si>
    <t>Chlazení - Technologie</t>
  </si>
  <si>
    <t>Rekapitulace dílů</t>
  </si>
  <si>
    <t>Typ dílu</t>
  </si>
  <si>
    <t>722</t>
  </si>
  <si>
    <t>Vnitřní vodovod</t>
  </si>
  <si>
    <t>728</t>
  </si>
  <si>
    <t>Přípojka kanalizační</t>
  </si>
  <si>
    <t>732</t>
  </si>
  <si>
    <t>Strojovny</t>
  </si>
  <si>
    <t>733</t>
  </si>
  <si>
    <t>Rozvod potrubí</t>
  </si>
  <si>
    <t>767</t>
  </si>
  <si>
    <t>Konstrukce zámečnické</t>
  </si>
  <si>
    <t>ON</t>
  </si>
  <si>
    <t>VN</t>
  </si>
  <si>
    <t>S:</t>
  </si>
  <si>
    <t>#TypZaznamu#</t>
  </si>
  <si>
    <t>STA</t>
  </si>
  <si>
    <t>OBJ</t>
  </si>
  <si>
    <t>ROZ</t>
  </si>
  <si>
    <t>C:</t>
  </si>
  <si>
    <t>CAS_STR</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</si>
  <si>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</si>
  <si>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</si>
  <si>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</si>
  <si>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</si>
  <si>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</si>
  <si>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</si>
  <si>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</si>
  <si>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</si>
  <si>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</si>
  <si>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</si>
  <si>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</si>
  <si>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</si>
  <si>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</si>
  <si>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</si>
  <si>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</si>
  <si>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t>
  </si>
  <si>
    <t>Nhod / MJ</t>
  </si>
  <si>
    <t>Nhod celk.</t>
  </si>
  <si>
    <t>Díl:</t>
  </si>
  <si>
    <t>DIL</t>
  </si>
  <si>
    <t>722199223R00</t>
  </si>
  <si>
    <t>Přípojky vodovodní pro pevné připojení , systému chlazení</t>
  </si>
  <si>
    <t>soubor</t>
  </si>
  <si>
    <t>POL1_0</t>
  </si>
  <si>
    <t>728890812R00</t>
  </si>
  <si>
    <t>Přesun demontovaných hmot - vzduchotechnika, H 6 - 12 m</t>
  </si>
  <si>
    <t>728890091R00</t>
  </si>
  <si>
    <t>Demontáž zařízení chlazení, mrazení, včetně rozvodů a ovládacích kabelů</t>
  </si>
  <si>
    <t>728890093R</t>
  </si>
  <si>
    <t>Odsátí chladiva a jeho ekologická likvidace</t>
  </si>
  <si>
    <t>728890092R</t>
  </si>
  <si>
    <t>Likvidace zařízení chlazení, mrazení, včetně rozvodů a kabeláže</t>
  </si>
  <si>
    <t>732241919RCH</t>
  </si>
  <si>
    <t>Montáž, instalace technologie chlazení</t>
  </si>
  <si>
    <t>s</t>
  </si>
  <si>
    <t>42949501R</t>
  </si>
  <si>
    <t>Technologie chlazení 1</t>
  </si>
  <si>
    <t>POL3_0</t>
  </si>
  <si>
    <t>42949502R</t>
  </si>
  <si>
    <t>Technologie chlazení 2</t>
  </si>
  <si>
    <t>42949503R</t>
  </si>
  <si>
    <t>Technologie chlazení 3</t>
  </si>
  <si>
    <t>42949504R</t>
  </si>
  <si>
    <t>Technologie chlazení 4</t>
  </si>
  <si>
    <t>732121929R00</t>
  </si>
  <si>
    <t>Doplnění chladiva zařízení</t>
  </si>
  <si>
    <t>kg</t>
  </si>
  <si>
    <t>733152113R00</t>
  </si>
  <si>
    <t>Potrubí chlazení vč. příslušenství do D18x1,2</t>
  </si>
  <si>
    <t>m</t>
  </si>
  <si>
    <t>733152911R00</t>
  </si>
  <si>
    <t>Montáž, instalace a propojení technologie chlazení</t>
  </si>
  <si>
    <t>767995105R00</t>
  </si>
  <si>
    <t>Výroba a montáž kov. atypických konstrukcí, konzola pro technologii chlazení</t>
  </si>
  <si>
    <t>141      R00</t>
  </si>
  <si>
    <t xml:space="preserve">Přirážka za podružný materiál </t>
  </si>
  <si>
    <t>110      R00</t>
  </si>
  <si>
    <t>Mimostaveništní doprava individual.</t>
  </si>
  <si>
    <t/>
  </si>
  <si>
    <t>SUM</t>
  </si>
  <si>
    <t>Poznámky uchazeče k zadání</t>
  </si>
  <si>
    <t>POPUZIV</t>
  </si>
  <si>
    <t>END</t>
  </si>
  <si>
    <t>Pokud jsou v projektové dokumentaci nebo rozpočtu technické podmínky předmětu díla formulovány odkazem na obchodní názvy materiálů, výrobků, označení původu nebo pokud zadávací podmínky obsahují odkazy na obchodní názvy firem, dodavatel to při zadávání nabídky bude chápat jako vymezení kvalitativního standardu. Zadavatel umožňuje použití i jiných, kvalitativně a technicky vhodných rovnocenných řešení, pokud bude vymezený kvalitativní standard dodržen nebo bude mít lepší parametry. Zvlášť musí být dodržen požadavek na energetickou úspornost řešení. U všech a zvláště vzduchotechnických zařízení je nutné brát na zřetel velikost montážních otvorů a tím i možnost dopravit zařízení na místo v rozebraném stavu.</t>
  </si>
  <si>
    <t>Chlazení - místnost G08</t>
  </si>
  <si>
    <t>713</t>
  </si>
  <si>
    <t>Izolace tepelné</t>
  </si>
  <si>
    <t>713211131T00</t>
  </si>
  <si>
    <t>Montáž izolace chlazených místností, stěn, deskami plně lepenými</t>
  </si>
  <si>
    <t>m2</t>
  </si>
  <si>
    <t>713211111T00</t>
  </si>
  <si>
    <t>Montáž izolace chlazených místností, stropů rovných, desky plně lepené</t>
  </si>
  <si>
    <t>61210426R</t>
  </si>
  <si>
    <t>Panel sendvičový s kovovým pláštěm, PUR jádro tl. 100 mm, stěnový</t>
  </si>
  <si>
    <t>Panel sendvičový s kovovým pláštěm, PUR jádro tl. 100 mm, stropní</t>
  </si>
  <si>
    <t>713293941R01</t>
  </si>
  <si>
    <t>Montáž izolace chlazených místností, dveře otočné</t>
  </si>
  <si>
    <t>070215199R</t>
  </si>
  <si>
    <t>Dveře mrazícího boxu otočné  800x2000</t>
  </si>
  <si>
    <t>kus</t>
  </si>
  <si>
    <t>Montáž, instalace technologie chlazení, vč. dodávky technologie mrazení</t>
  </si>
  <si>
    <t>Montáž, instalace a propojení zařízení chlazení</t>
  </si>
  <si>
    <t>767591910R</t>
  </si>
  <si>
    <t>767591239R00</t>
  </si>
  <si>
    <t>Lišta hygienická, mrazící box</t>
  </si>
  <si>
    <t>Chlazení - místnost G09</t>
  </si>
  <si>
    <t>61210424R</t>
  </si>
  <si>
    <t>Panel sendvičový s kovovým pláštěm, PUR jádro tl. 60 mm, stěnový</t>
  </si>
  <si>
    <t>Montáž, instalace technologie chlazení, Agragát "1"</t>
  </si>
  <si>
    <t>Chlazení - místnost G12</t>
  </si>
  <si>
    <t>Montáž, instalace technologie chlazení, Agregát "1"</t>
  </si>
  <si>
    <t>Chlazení - místnost G13</t>
  </si>
  <si>
    <t>Chlazení - místnost G15</t>
  </si>
  <si>
    <t>Montáž, instalace technologie chlazení, Agregát "2"</t>
  </si>
  <si>
    <t>Chlazení - místnost G16</t>
  </si>
  <si>
    <t>Chlazení - místnost G21</t>
  </si>
  <si>
    <t>Montáž, instalace technologie chlazení, Agregát "3"</t>
  </si>
  <si>
    <t>Chlazení - místnost G24</t>
  </si>
  <si>
    <t>Chlazení - místnost G25</t>
  </si>
  <si>
    <t>Chlazení - Místnost G26</t>
  </si>
  <si>
    <t>Montáž, instalace technologie chlazení, vč. dodávky zařízení technologie mrazení</t>
  </si>
  <si>
    <t>Chlazení - místnost G27</t>
  </si>
  <si>
    <t>Chlazení - místnost G29</t>
  </si>
  <si>
    <t>Chlazení - místnost G30</t>
  </si>
  <si>
    <t>Montáž, instalace technologie chlazení, Agregát "4"</t>
  </si>
  <si>
    <t>Chlazení - místnost G33</t>
  </si>
  <si>
    <t>Chlazení - Technologie, Mrazící a chladící boxy</t>
  </si>
  <si>
    <t>Technologie</t>
  </si>
  <si>
    <t>Box G09</t>
  </si>
  <si>
    <t>Box G12</t>
  </si>
  <si>
    <t>Box G13</t>
  </si>
  <si>
    <t>Box G15</t>
  </si>
  <si>
    <t>Box G16</t>
  </si>
  <si>
    <t>Box G21</t>
  </si>
  <si>
    <t>Box G24</t>
  </si>
  <si>
    <t>Box G25</t>
  </si>
  <si>
    <t>Box G27</t>
  </si>
  <si>
    <t>Box G30</t>
  </si>
  <si>
    <t>Box G33</t>
  </si>
  <si>
    <t>Box G08 mrazící</t>
  </si>
  <si>
    <t>Box G26 mrazící</t>
  </si>
  <si>
    <t>Box G29 mrazící</t>
  </si>
  <si>
    <t>Podlaha Al. protiskluz - systém ZP,  ZALP apod., mrazící box tl.100mm</t>
  </si>
  <si>
    <t>G8</t>
  </si>
  <si>
    <t>Mezisoučet PSV</t>
  </si>
  <si>
    <t>Mezisoučet ON</t>
  </si>
  <si>
    <t>Dveře chladícího boxu otočné  800x2000</t>
  </si>
  <si>
    <t>Podlaha Al. protiskluz - systém ZP,  ZALP apod., chladícího box tl.100mm</t>
  </si>
  <si>
    <t>Lišta hygienická, chladící box</t>
  </si>
  <si>
    <t>Podlaha Al. protiskluz - systém ZP,  ZALP apod., chladící box tl.100mm</t>
  </si>
  <si>
    <t>Dveře chladícho boxu otočné  800x2000</t>
  </si>
  <si>
    <t>Podlaha Al. protiskluz - systém ZP,  ZALP apod., chladící box</t>
  </si>
  <si>
    <t>Montáž, instalace a propojení zařízení mrazení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</si>
</sst>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9"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9"/>
      <color rgb="FF000000"/>
      <name val="Arial"/>
      <family val="2"/>
      <charset val="238"/>
    </font>
  </fonts>
  <fills count="8">
    <fill>
      <patternFill patternType="none"/>
    </fill>
    <fill>
      <patternFill patternType="gray125"/>
    </fill>
    <fill>
      <patternFill patternType="solid">
        <fgColor indexed="9"/>
        <bgColor indexed="64"/>
      </patternFill>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249977111117893"/>
        <bgColor indexed="64"/>
      </patternFill>
    </fill>
  </fills>
  <borders count="6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indexed="64"/>
      </right>
      <top style="thin">
        <color auto="1"/>
      </top>
      <bottom/>
      <diagonal/>
    </border>
    <border>
      <left style="thin">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auto="1"/>
      </left>
      <right style="thin">
        <color indexed="64"/>
      </right>
      <top style="thin">
        <color auto="1"/>
      </top>
      <bottom/>
      <diagonal/>
    </border>
    <border>
      <left style="thin">
        <color indexed="64"/>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auto="1"/>
      </top>
      <bottom style="thin">
        <color indexed="64"/>
      </bottom>
      <diagonal/>
    </border>
  </borders>
  <cellStyleXfs count="2">
    <xf numFmtId="0" fontId="0" fillId="0" borderId="0"/>
    <xf numFmtId="0" fontId="1" fillId="0" borderId="0"/>
  </cellStyleXfs>
  <cellXfs count="309">
    <xf numFmtId="0" fontId="0" fillId="0" borderId="0" xfId="0"/>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0" fontId="0" fillId="0" borderId="0" xfId="0" applyAlignment="1">
      <alignment horizontal="left" vertical="center"/>
    </xf>
    <xf numFmtId="4" fontId="0" fillId="0" borderId="0" xfId="0" applyNumberFormat="1" applyAlignment="1">
      <alignment horizontal="left" vertical="center"/>
    </xf>
    <xf numFmtId="0" fontId="0" fillId="0" borderId="6" xfId="0" applyBorder="1" applyAlignment="1">
      <alignment horizontal="left" vertical="center"/>
    </xf>
    <xf numFmtId="1" fontId="0" fillId="0" borderId="0" xfId="0" applyNumberFormat="1" applyAlignment="1">
      <alignment horizontal="left" vertical="center"/>
    </xf>
    <xf numFmtId="0" fontId="0" fillId="0" borderId="1" xfId="0" applyBorder="1" applyAlignment="1">
      <alignment horizontal="right"/>
    </xf>
    <xf numFmtId="0" fontId="8" fillId="0" borderId="0" xfId="0" applyFont="1" applyAlignment="1">
      <alignment vertical="center"/>
    </xf>
    <xf numFmtId="0" fontId="8" fillId="0" borderId="6" xfId="0" applyFont="1"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8" fillId="0" borderId="6" xfId="0" applyFont="1" applyBorder="1" applyAlignment="1">
      <alignment horizontal="left" vertical="center"/>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Border="1" applyAlignment="1">
      <alignment horizontal="left" vertical="top" indent="1"/>
    </xf>
    <xf numFmtId="0" fontId="0" fillId="0" borderId="18" xfId="0" applyBorder="1" applyAlignment="1">
      <alignment vertical="top"/>
    </xf>
    <xf numFmtId="0" fontId="8" fillId="0" borderId="18" xfId="0" applyFont="1" applyBorder="1" applyAlignment="1">
      <alignment horizontal="left" vertical="top"/>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3" borderId="1" xfId="0" applyFont="1" applyFill="1" applyBorder="1" applyAlignment="1">
      <alignment horizontal="left" vertical="center" indent="1"/>
    </xf>
    <xf numFmtId="49" fontId="6" fillId="3" borderId="0" xfId="0" applyNumberFormat="1" applyFont="1" applyFill="1" applyAlignment="1">
      <alignment horizontal="left" vertical="center"/>
    </xf>
    <xf numFmtId="0" fontId="0" fillId="3" borderId="1" xfId="0" applyFill="1" applyBorder="1" applyAlignment="1">
      <alignment horizontal="left" vertical="center" indent="1"/>
    </xf>
    <xf numFmtId="0" fontId="8" fillId="3" borderId="0" xfId="0" applyFont="1" applyFill="1" applyAlignment="1">
      <alignment horizontal="left" vertical="center"/>
    </xf>
    <xf numFmtId="0" fontId="0" fillId="3" borderId="9" xfId="0" applyFill="1" applyBorder="1" applyAlignment="1">
      <alignment horizontal="left" vertical="center" indent="1"/>
    </xf>
    <xf numFmtId="0" fontId="0" fillId="3" borderId="6" xfId="0" applyFill="1" applyBorder="1"/>
    <xf numFmtId="49" fontId="8" fillId="3" borderId="6" xfId="0" applyNumberFormat="1" applyFont="1" applyFill="1" applyBorder="1" applyAlignment="1">
      <alignment horizontal="left" vertical="center"/>
    </xf>
    <xf numFmtId="0" fontId="8" fillId="3" borderId="6" xfId="0" applyFont="1" applyFill="1" applyBorder="1"/>
    <xf numFmtId="0" fontId="8" fillId="3" borderId="8" xfId="0" applyFont="1" applyFill="1" applyBorder="1"/>
    <xf numFmtId="49" fontId="8" fillId="0" borderId="0" xfId="0" applyNumberFormat="1" applyFont="1" applyAlignment="1">
      <alignment horizontal="left" vertical="center"/>
    </xf>
    <xf numFmtId="49" fontId="8" fillId="0" borderId="6" xfId="0" applyNumberFormat="1" applyFont="1" applyBorder="1" applyAlignment="1">
      <alignment horizontal="right" vertical="center"/>
    </xf>
    <xf numFmtId="49" fontId="8" fillId="4" borderId="6" xfId="0" applyNumberFormat="1" applyFont="1" applyFill="1" applyBorder="1" applyAlignment="1" applyProtection="1">
      <alignment horizontal="right" vertical="center"/>
      <protection locked="0"/>
    </xf>
    <xf numFmtId="49" fontId="8" fillId="4" borderId="0" xfId="0" applyNumberFormat="1" applyFont="1" applyFill="1" applyAlignment="1" applyProtection="1">
      <alignment horizontal="left" vertical="center"/>
      <protection locked="0"/>
    </xf>
    <xf numFmtId="49" fontId="0" fillId="0" borderId="0" xfId="0" applyNumberFormat="1"/>
    <xf numFmtId="4" fontId="0" fillId="0" borderId="0" xfId="0" applyNumberFormat="1"/>
    <xf numFmtId="3" fontId="0" fillId="0" borderId="26" xfId="0" applyNumberFormat="1" applyBorder="1"/>
    <xf numFmtId="3" fontId="0" fillId="5" borderId="30" xfId="0" applyNumberFormat="1" applyFill="1" applyBorder="1"/>
    <xf numFmtId="3" fontId="7" fillId="3" borderId="27" xfId="0" applyNumberFormat="1" applyFont="1" applyFill="1" applyBorder="1" applyAlignment="1">
      <alignment vertical="center"/>
    </xf>
    <xf numFmtId="3" fontId="7" fillId="3" borderId="18" xfId="0" applyNumberFormat="1" applyFont="1" applyFill="1" applyBorder="1" applyAlignment="1">
      <alignment vertical="center"/>
    </xf>
    <xf numFmtId="3" fontId="7" fillId="3" borderId="18" xfId="0" applyNumberFormat="1" applyFont="1" applyFill="1" applyBorder="1" applyAlignment="1">
      <alignment vertical="center" wrapText="1"/>
    </xf>
    <xf numFmtId="3" fontId="7" fillId="3" borderId="28" xfId="0" applyNumberFormat="1" applyFont="1" applyFill="1" applyBorder="1" applyAlignment="1">
      <alignment horizontal="center" vertical="center" wrapText="1"/>
    </xf>
    <xf numFmtId="3" fontId="0" fillId="0" borderId="31" xfId="0" applyNumberFormat="1" applyBorder="1"/>
    <xf numFmtId="3" fontId="0" fillId="0" borderId="29" xfId="0" applyNumberFormat="1" applyBorder="1"/>
    <xf numFmtId="0" fontId="2" fillId="0" borderId="0" xfId="0" applyFont="1" applyAlignment="1">
      <alignment horizontal="center" shrinkToFit="1"/>
    </xf>
    <xf numFmtId="3" fontId="10" fillId="3" borderId="28" xfId="0" applyNumberFormat="1" applyFont="1" applyFill="1" applyBorder="1" applyAlignment="1">
      <alignment horizontal="center" vertical="center" wrapText="1" shrinkToFit="1"/>
    </xf>
    <xf numFmtId="3" fontId="7" fillId="3"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5" borderId="30" xfId="0" applyNumberFormat="1" applyFill="1" applyBorder="1" applyAlignment="1">
      <alignment wrapText="1" shrinkToFit="1"/>
    </xf>
    <xf numFmtId="3" fontId="0" fillId="5" borderId="30" xfId="0" applyNumberFormat="1" applyFill="1" applyBorder="1" applyAlignment="1">
      <alignment shrinkToFit="1"/>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Font="1" applyAlignment="1">
      <alignment wrapText="1"/>
    </xf>
    <xf numFmtId="0" fontId="6" fillId="0" borderId="0" xfId="0" applyFon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49" fontId="7" fillId="0" borderId="26" xfId="0" applyNumberFormat="1" applyFont="1" applyBorder="1" applyAlignment="1">
      <alignment vertical="center"/>
    </xf>
    <xf numFmtId="0" fontId="16" fillId="3" borderId="3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7" fillId="5" borderId="10" xfId="0" applyFont="1" applyFill="1" applyBorder="1"/>
    <xf numFmtId="0" fontId="7" fillId="5" borderId="6" xfId="0" applyFont="1" applyFill="1" applyBorder="1"/>
    <xf numFmtId="0" fontId="16" fillId="3" borderId="35" xfId="0" applyFont="1" applyFill="1" applyBorder="1" applyAlignment="1">
      <alignment horizontal="center" vertical="center" wrapText="1"/>
    </xf>
    <xf numFmtId="49" fontId="7" fillId="0" borderId="36" xfId="0" applyNumberFormat="1" applyFont="1" applyBorder="1" applyAlignment="1">
      <alignment vertical="center"/>
    </xf>
    <xf numFmtId="49" fontId="7" fillId="0" borderId="10" xfId="0" applyNumberFormat="1" applyFont="1" applyBorder="1" applyAlignment="1">
      <alignment vertical="center"/>
    </xf>
    <xf numFmtId="4" fontId="7" fillId="0" borderId="39" xfId="0" applyNumberFormat="1" applyFont="1" applyBorder="1" applyAlignment="1">
      <alignment horizontal="center" vertical="center"/>
    </xf>
    <xf numFmtId="4" fontId="7" fillId="5" borderId="39" xfId="0" applyNumberFormat="1" applyFont="1" applyFill="1" applyBorder="1" applyAlignment="1">
      <alignment horizontal="center"/>
    </xf>
    <xf numFmtId="4" fontId="7" fillId="5" borderId="39" xfId="0" applyNumberFormat="1" applyFont="1" applyFill="1" applyBorder="1"/>
    <xf numFmtId="49" fontId="0" fillId="0" borderId="1" xfId="0" applyNumberFormat="1" applyBorder="1"/>
    <xf numFmtId="49" fontId="0" fillId="0" borderId="14" xfId="0" applyNumberFormat="1" applyBorder="1" applyAlignment="1">
      <alignment horizontal="left" vertical="center" indent="1"/>
    </xf>
    <xf numFmtId="49" fontId="0" fillId="0" borderId="40" xfId="0" applyNumberFormat="1" applyBorder="1" applyAlignment="1">
      <alignment vertical="center"/>
    </xf>
    <xf numFmtId="49" fontId="0" fillId="0" borderId="41" xfId="0" applyNumberFormat="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3" borderId="46" xfId="0" applyFill="1" applyBorder="1"/>
    <xf numFmtId="49" fontId="0" fillId="3" borderId="43" xfId="0" applyNumberFormat="1" applyFill="1" applyBorder="1"/>
    <xf numFmtId="0" fontId="0" fillId="3" borderId="43" xfId="0" applyFill="1" applyBorder="1"/>
    <xf numFmtId="0" fontId="0" fillId="3" borderId="42" xfId="0" applyFill="1" applyBorder="1"/>
    <xf numFmtId="0" fontId="0" fillId="3" borderId="36" xfId="0" applyFill="1" applyBorder="1"/>
    <xf numFmtId="0" fontId="17" fillId="0" borderId="0" xfId="0" applyFont="1"/>
    <xf numFmtId="0" fontId="17" fillId="0" borderId="26" xfId="0" applyFont="1" applyBorder="1" applyAlignment="1">
      <alignment vertical="top"/>
    </xf>
    <xf numFmtId="0" fontId="0" fillId="3" borderId="10" xfId="0" applyFill="1" applyBorder="1" applyAlignment="1">
      <alignment vertical="top"/>
    </xf>
    <xf numFmtId="0" fontId="0" fillId="3" borderId="35" xfId="0" applyFill="1" applyBorder="1"/>
    <xf numFmtId="49" fontId="0" fillId="3" borderId="35" xfId="0" applyNumberFormat="1" applyFill="1" applyBorder="1"/>
    <xf numFmtId="0" fontId="0" fillId="3" borderId="49" xfId="0" applyFill="1" applyBorder="1" applyAlignment="1">
      <alignment vertical="top"/>
    </xf>
    <xf numFmtId="0" fontId="0" fillId="3" borderId="50" xfId="0" applyFill="1" applyBorder="1" applyAlignment="1">
      <alignment wrapText="1"/>
    </xf>
    <xf numFmtId="0" fontId="17" fillId="0" borderId="34" xfId="0" applyFont="1" applyBorder="1" applyAlignment="1">
      <alignment vertical="top" shrinkToFit="1"/>
    </xf>
    <xf numFmtId="0" fontId="17" fillId="0" borderId="33" xfId="0" applyFont="1" applyBorder="1" applyAlignment="1">
      <alignment vertical="top" shrinkToFit="1"/>
    </xf>
    <xf numFmtId="0" fontId="17" fillId="0" borderId="26" xfId="0" applyFont="1" applyBorder="1" applyAlignment="1">
      <alignment vertical="top" shrinkToFit="1"/>
    </xf>
    <xf numFmtId="0" fontId="0" fillId="3" borderId="38" xfId="0" applyFill="1" applyBorder="1" applyAlignment="1">
      <alignment vertical="top" shrinkToFit="1"/>
    </xf>
    <xf numFmtId="0" fontId="0" fillId="3" borderId="39" xfId="0" applyFill="1" applyBorder="1" applyAlignment="1">
      <alignment vertical="top" shrinkToFit="1"/>
    </xf>
    <xf numFmtId="0" fontId="0" fillId="3" borderId="10" xfId="0" applyFill="1" applyBorder="1" applyAlignment="1">
      <alignment vertical="top" shrinkToFit="1"/>
    </xf>
    <xf numFmtId="164" fontId="17" fillId="0" borderId="33" xfId="0" applyNumberFormat="1" applyFont="1" applyBorder="1" applyAlignment="1">
      <alignment vertical="top" shrinkToFit="1"/>
    </xf>
    <xf numFmtId="164" fontId="0" fillId="3" borderId="39" xfId="0" applyNumberFormat="1" applyFill="1" applyBorder="1" applyAlignment="1">
      <alignment vertical="top" shrinkToFit="1"/>
    </xf>
    <xf numFmtId="4" fontId="17" fillId="0" borderId="33" xfId="0" applyNumberFormat="1" applyFont="1" applyBorder="1" applyAlignment="1">
      <alignment vertical="top" shrinkToFit="1"/>
    </xf>
    <xf numFmtId="4" fontId="17" fillId="4" borderId="33" xfId="0" applyNumberFormat="1" applyFont="1" applyFill="1" applyBorder="1" applyAlignment="1" applyProtection="1">
      <alignment vertical="top" shrinkToFit="1"/>
      <protection locked="0"/>
    </xf>
    <xf numFmtId="4" fontId="0" fillId="3" borderId="39" xfId="0" applyNumberFormat="1" applyFill="1" applyBorder="1" applyAlignment="1">
      <alignment vertical="top" shrinkToFit="1"/>
    </xf>
    <xf numFmtId="0" fontId="0" fillId="3" borderId="51" xfId="0" applyFill="1" applyBorder="1"/>
    <xf numFmtId="0" fontId="0" fillId="3" borderId="52" xfId="0" applyFill="1" applyBorder="1" applyAlignment="1">
      <alignment wrapText="1"/>
    </xf>
    <xf numFmtId="0" fontId="0" fillId="3" borderId="53" xfId="0" applyFill="1" applyBorder="1" applyAlignment="1">
      <alignment vertical="top"/>
    </xf>
    <xf numFmtId="49" fontId="0" fillId="3" borderId="53" xfId="0" applyNumberFormat="1" applyFill="1" applyBorder="1" applyAlignment="1">
      <alignment vertical="top"/>
    </xf>
    <xf numFmtId="49" fontId="0" fillId="3" borderId="49" xfId="0" applyNumberFormat="1" applyFill="1" applyBorder="1" applyAlignment="1">
      <alignment vertical="top"/>
    </xf>
    <xf numFmtId="0" fontId="0" fillId="3" borderId="54" xfId="0" applyFill="1" applyBorder="1" applyAlignment="1">
      <alignment vertical="top"/>
    </xf>
    <xf numFmtId="164" fontId="0" fillId="3" borderId="49" xfId="0" applyNumberFormat="1" applyFill="1" applyBorder="1" applyAlignment="1">
      <alignment vertical="top"/>
    </xf>
    <xf numFmtId="4" fontId="0" fillId="3" borderId="49" xfId="0" applyNumberFormat="1" applyFill="1" applyBorder="1" applyAlignment="1">
      <alignment vertical="top"/>
    </xf>
    <xf numFmtId="0" fontId="17" fillId="0" borderId="10" xfId="0" applyFont="1" applyBorder="1" applyAlignment="1">
      <alignment vertical="top"/>
    </xf>
    <xf numFmtId="0" fontId="17" fillId="0" borderId="38" xfId="0" applyFont="1" applyBorder="1" applyAlignment="1">
      <alignment vertical="top" shrinkToFit="1"/>
    </xf>
    <xf numFmtId="164" fontId="17" fillId="0" borderId="39" xfId="0" applyNumberFormat="1" applyFont="1" applyBorder="1" applyAlignment="1">
      <alignment vertical="top" shrinkToFit="1"/>
    </xf>
    <xf numFmtId="4" fontId="17" fillId="0" borderId="39" xfId="0" applyNumberFormat="1" applyFont="1" applyBorder="1" applyAlignment="1">
      <alignment vertical="top" shrinkToFit="1"/>
    </xf>
    <xf numFmtId="4" fontId="17" fillId="4" borderId="39" xfId="0" applyNumberFormat="1" applyFont="1" applyFill="1" applyBorder="1" applyAlignment="1" applyProtection="1">
      <alignment vertical="top" shrinkToFit="1"/>
      <protection locked="0"/>
    </xf>
    <xf numFmtId="0" fontId="17" fillId="0" borderId="39" xfId="0" applyFont="1" applyBorder="1" applyAlignment="1">
      <alignment vertical="top" shrinkToFit="1"/>
    </xf>
    <xf numFmtId="0" fontId="17" fillId="0" borderId="10" xfId="0" applyFont="1" applyBorder="1" applyAlignment="1">
      <alignment vertical="top" shrinkToFit="1"/>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vertical="top"/>
    </xf>
    <xf numFmtId="0" fontId="17" fillId="0" borderId="33" xfId="0" applyFont="1" applyBorder="1" applyAlignment="1">
      <alignment horizontal="left" vertical="top" wrapText="1"/>
    </xf>
    <xf numFmtId="0" fontId="0" fillId="3" borderId="39" xfId="0" applyFill="1" applyBorder="1" applyAlignment="1">
      <alignment horizontal="left" vertical="top" wrapText="1"/>
    </xf>
    <xf numFmtId="0" fontId="17" fillId="0" borderId="39" xfId="0"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4" fontId="7" fillId="0" borderId="39" xfId="0" applyNumberFormat="1" applyFont="1" applyBorder="1" applyAlignment="1">
      <alignment vertical="center"/>
    </xf>
    <xf numFmtId="49" fontId="7" fillId="0" borderId="10" xfId="0" applyNumberFormat="1" applyFont="1" applyBorder="1" applyAlignment="1">
      <alignment vertical="center" wrapText="1"/>
    </xf>
    <xf numFmtId="49" fontId="7" fillId="0" borderId="6" xfId="0" applyNumberFormat="1" applyFont="1" applyBorder="1" applyAlignment="1">
      <alignment vertical="center" wrapText="1"/>
    </xf>
    <xf numFmtId="0" fontId="0" fillId="0" borderId="49" xfId="0" applyBorder="1" applyAlignment="1">
      <alignment vertical="center"/>
    </xf>
    <xf numFmtId="49" fontId="0" fillId="0" borderId="43" xfId="0" applyNumberFormat="1" applyBorder="1" applyAlignment="1">
      <alignment vertical="center"/>
    </xf>
    <xf numFmtId="0" fontId="0" fillId="3" borderId="49" xfId="0" applyFill="1" applyBorder="1"/>
    <xf numFmtId="0" fontId="0" fillId="3" borderId="54" xfId="0" applyFill="1" applyBorder="1"/>
    <xf numFmtId="0" fontId="0" fillId="3" borderId="52" xfId="0" applyFill="1" applyBorder="1"/>
    <xf numFmtId="49" fontId="0" fillId="3" borderId="52" xfId="0" applyNumberFormat="1" applyFill="1" applyBorder="1"/>
    <xf numFmtId="0" fontId="8" fillId="3" borderId="53" xfId="0" applyFont="1" applyFill="1" applyBorder="1" applyAlignment="1">
      <alignment vertical="top"/>
    </xf>
    <xf numFmtId="49" fontId="8" fillId="3" borderId="43" xfId="0" applyNumberFormat="1" applyFont="1" applyFill="1" applyBorder="1" applyAlignment="1">
      <alignment vertical="top"/>
    </xf>
    <xf numFmtId="49" fontId="8" fillId="3" borderId="43" xfId="0" applyNumberFormat="1" applyFont="1" applyFill="1" applyBorder="1" applyAlignment="1">
      <alignment horizontal="left" vertical="top" wrapText="1"/>
    </xf>
    <xf numFmtId="0" fontId="8" fillId="3" borderId="43" xfId="0" applyFont="1" applyFill="1" applyBorder="1" applyAlignment="1">
      <alignment vertical="top"/>
    </xf>
    <xf numFmtId="4" fontId="8" fillId="3" borderId="54" xfId="0" applyNumberFormat="1" applyFont="1" applyFill="1" applyBorder="1" applyAlignment="1">
      <alignment vertical="top"/>
    </xf>
    <xf numFmtId="0" fontId="16" fillId="6" borderId="36" xfId="0" applyFont="1" applyFill="1" applyBorder="1" applyAlignment="1">
      <alignment horizontal="center" vertical="center" wrapText="1"/>
    </xf>
    <xf numFmtId="0" fontId="16" fillId="6" borderId="52" xfId="0" applyFont="1" applyFill="1" applyBorder="1" applyAlignment="1">
      <alignment horizontal="center" vertical="center" wrapText="1"/>
    </xf>
    <xf numFmtId="49" fontId="7" fillId="6" borderId="10" xfId="0" applyNumberFormat="1" applyFont="1" applyFill="1" applyBorder="1" applyAlignment="1">
      <alignment vertical="center"/>
    </xf>
    <xf numFmtId="4" fontId="7" fillId="6" borderId="39" xfId="0" applyNumberFormat="1" applyFont="1" applyFill="1" applyBorder="1" applyAlignment="1">
      <alignment horizontal="center" vertical="center"/>
    </xf>
    <xf numFmtId="4" fontId="7" fillId="6" borderId="39" xfId="0" applyNumberFormat="1" applyFont="1" applyFill="1" applyBorder="1" applyAlignment="1">
      <alignment vertical="center"/>
    </xf>
    <xf numFmtId="4" fontId="7" fillId="0" borderId="49" xfId="0" applyNumberFormat="1" applyFont="1" applyBorder="1" applyAlignment="1">
      <alignment horizontal="center" vertical="center"/>
    </xf>
    <xf numFmtId="4" fontId="7" fillId="0" borderId="49" xfId="0" applyNumberFormat="1" applyFont="1" applyBorder="1" applyAlignment="1">
      <alignment vertical="center"/>
    </xf>
    <xf numFmtId="49" fontId="0" fillId="3" borderId="55" xfId="0" applyNumberFormat="1" applyFill="1" applyBorder="1"/>
    <xf numFmtId="0" fontId="0" fillId="3" borderId="55" xfId="0" applyFill="1" applyBorder="1"/>
    <xf numFmtId="0" fontId="0" fillId="3" borderId="56" xfId="0" applyFill="1" applyBorder="1" applyAlignment="1">
      <alignment wrapText="1"/>
    </xf>
    <xf numFmtId="0" fontId="0" fillId="3" borderId="57" xfId="0" applyFill="1" applyBorder="1" applyAlignment="1">
      <alignment vertical="top"/>
    </xf>
    <xf numFmtId="49" fontId="0" fillId="3" borderId="57" xfId="0" applyNumberFormat="1" applyFill="1" applyBorder="1" applyAlignment="1">
      <alignment vertical="top"/>
    </xf>
    <xf numFmtId="49" fontId="0" fillId="3" borderId="58" xfId="0" applyNumberFormat="1" applyFill="1" applyBorder="1" applyAlignment="1">
      <alignment vertical="top"/>
    </xf>
    <xf numFmtId="0" fontId="0" fillId="3" borderId="59" xfId="0" applyFill="1" applyBorder="1" applyAlignment="1">
      <alignment vertical="top"/>
    </xf>
    <xf numFmtId="164" fontId="0" fillId="3" borderId="58" xfId="0" applyNumberFormat="1" applyFill="1" applyBorder="1" applyAlignment="1">
      <alignment vertical="top"/>
    </xf>
    <xf numFmtId="4" fontId="0" fillId="3" borderId="58" xfId="0" applyNumberFormat="1" applyFill="1" applyBorder="1" applyAlignment="1">
      <alignment vertical="top"/>
    </xf>
    <xf numFmtId="0" fontId="0" fillId="3" borderId="58" xfId="0" applyFill="1" applyBorder="1" applyAlignment="1">
      <alignment vertical="top"/>
    </xf>
    <xf numFmtId="0" fontId="0" fillId="7" borderId="0" xfId="0" applyFill="1" applyAlignment="1">
      <alignment vertical="top"/>
    </xf>
    <xf numFmtId="4" fontId="0" fillId="7" borderId="0" xfId="0" applyNumberFormat="1" applyFill="1" applyAlignment="1">
      <alignment vertical="top"/>
    </xf>
    <xf numFmtId="4" fontId="8" fillId="3" borderId="49" xfId="0" applyNumberFormat="1" applyFont="1" applyFill="1" applyBorder="1" applyAlignment="1">
      <alignment vertical="top"/>
    </xf>
    <xf numFmtId="0" fontId="0" fillId="0" borderId="58" xfId="0" applyBorder="1" applyAlignment="1">
      <alignment vertical="center"/>
    </xf>
    <xf numFmtId="49" fontId="0" fillId="0" borderId="55" xfId="0" applyNumberFormat="1" applyBorder="1" applyAlignment="1">
      <alignment vertical="center"/>
    </xf>
    <xf numFmtId="0" fontId="0" fillId="3" borderId="58" xfId="0" applyFill="1" applyBorder="1"/>
    <xf numFmtId="0" fontId="0" fillId="3" borderId="59" xfId="0" applyFill="1" applyBorder="1"/>
    <xf numFmtId="0" fontId="0" fillId="3" borderId="56" xfId="0" applyFill="1" applyBorder="1"/>
    <xf numFmtId="49" fontId="0" fillId="3" borderId="56" xfId="0" applyNumberFormat="1" applyFill="1" applyBorder="1"/>
    <xf numFmtId="0" fontId="8" fillId="3" borderId="57" xfId="0" applyFont="1" applyFill="1" applyBorder="1" applyAlignment="1">
      <alignment vertical="top"/>
    </xf>
    <xf numFmtId="49" fontId="8" fillId="3" borderId="55" xfId="0" applyNumberFormat="1" applyFont="1" applyFill="1" applyBorder="1" applyAlignment="1">
      <alignment vertical="top"/>
    </xf>
    <xf numFmtId="49" fontId="8" fillId="3" borderId="55" xfId="0" applyNumberFormat="1" applyFont="1" applyFill="1" applyBorder="1" applyAlignment="1">
      <alignment horizontal="left" vertical="top" wrapText="1"/>
    </xf>
    <xf numFmtId="0" fontId="8" fillId="3" borderId="55" xfId="0" applyFont="1" applyFill="1" applyBorder="1" applyAlignment="1">
      <alignment vertical="top"/>
    </xf>
    <xf numFmtId="4" fontId="8" fillId="3" borderId="59" xfId="0" applyNumberFormat="1" applyFont="1" applyFill="1" applyBorder="1" applyAlignment="1">
      <alignment vertical="top"/>
    </xf>
    <xf numFmtId="0" fontId="3" fillId="2" borderId="0" xfId="0" applyFont="1" applyFill="1" applyAlignment="1">
      <alignment horizontal="left" wrapText="1"/>
    </xf>
    <xf numFmtId="0" fontId="18" fillId="0" borderId="0" xfId="0" applyFont="1" applyAlignment="1">
      <alignment wrapText="1"/>
    </xf>
    <xf numFmtId="0" fontId="0" fillId="0" borderId="0" xfId="0"/>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0" fontId="8" fillId="0" borderId="6" xfId="0" applyFont="1" applyBorder="1" applyAlignment="1">
      <alignment horizontal="center"/>
    </xf>
    <xf numFmtId="49" fontId="8"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2" xfId="0" applyFont="1" applyFill="1" applyBorder="1" applyAlignment="1">
      <alignment horizontal="center" vertical="center"/>
    </xf>
    <xf numFmtId="49" fontId="8" fillId="4" borderId="0" xfId="0" applyNumberFormat="1" applyFont="1" applyFill="1" applyAlignment="1" applyProtection="1">
      <alignment horizontal="left" vertical="center"/>
      <protection locked="0"/>
    </xf>
    <xf numFmtId="49" fontId="8" fillId="4" borderId="6" xfId="0" applyNumberFormat="1" applyFont="1" applyFill="1" applyBorder="1" applyAlignment="1" applyProtection="1">
      <alignment horizontal="left"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3"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49" fontId="8" fillId="4" borderId="18" xfId="0" applyNumberFormat="1" applyFont="1" applyFill="1" applyBorder="1" applyAlignment="1" applyProtection="1">
      <alignment horizontal="left" vertical="center"/>
      <protection locked="0"/>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6" xfId="0" applyNumberFormat="1" applyFont="1" applyBorder="1" applyAlignment="1">
      <alignment horizontal="right" vertical="center" indent="1"/>
    </xf>
    <xf numFmtId="49" fontId="6" fillId="3" borderId="18" xfId="0" applyNumberFormat="1"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3" fontId="0" fillId="0" borderId="12" xfId="0" applyNumberFormat="1" applyBorder="1"/>
    <xf numFmtId="3" fontId="0" fillId="0" borderId="12" xfId="0" applyNumberFormat="1" applyBorder="1" applyAlignment="1">
      <alignment wrapText="1"/>
    </xf>
    <xf numFmtId="1" fontId="0" fillId="0" borderId="6" xfId="0" applyNumberFormat="1" applyBorder="1" applyAlignment="1">
      <alignment horizontal="right" indent="1"/>
    </xf>
    <xf numFmtId="4" fontId="7" fillId="0" borderId="49" xfId="0" applyNumberFormat="1" applyFont="1" applyBorder="1" applyAlignment="1">
      <alignment vertical="center"/>
    </xf>
    <xf numFmtId="49" fontId="7" fillId="0" borderId="49" xfId="0" applyNumberFormat="1" applyFont="1" applyBorder="1" applyAlignment="1">
      <alignment vertical="center" wrapText="1"/>
    </xf>
    <xf numFmtId="2" fontId="12" fillId="3" borderId="7" xfId="0" applyNumberFormat="1" applyFont="1" applyFill="1" applyBorder="1" applyAlignment="1">
      <alignment horizontal="right" vertical="center"/>
    </xf>
    <xf numFmtId="3" fontId="0" fillId="5" borderId="31" xfId="0" applyNumberFormat="1" applyFill="1" applyBorder="1"/>
    <xf numFmtId="3" fontId="0" fillId="5" borderId="12" xfId="0" applyNumberFormat="1" applyFill="1" applyBorder="1"/>
    <xf numFmtId="3" fontId="0" fillId="5" borderId="32" xfId="0" applyNumberFormat="1" applyFill="1" applyBorder="1"/>
    <xf numFmtId="0" fontId="0" fillId="0" borderId="0" xfId="0" applyAlignment="1">
      <alignment wrapText="1"/>
    </xf>
    <xf numFmtId="0" fontId="16" fillId="3" borderId="35" xfId="0" applyFont="1" applyFill="1" applyBorder="1" applyAlignment="1">
      <alignment horizontal="center" vertical="center" wrapText="1"/>
    </xf>
    <xf numFmtId="0" fontId="16" fillId="6" borderId="53" xfId="0" applyFont="1" applyFill="1" applyBorder="1" applyAlignment="1">
      <alignment horizontal="left" vertical="center" wrapText="1"/>
    </xf>
    <xf numFmtId="0" fontId="0" fillId="0" borderId="43" xfId="0" applyBorder="1" applyAlignment="1">
      <alignment horizontal="left" vertical="center" wrapText="1"/>
    </xf>
    <xf numFmtId="0" fontId="0" fillId="0" borderId="54" xfId="0" applyBorder="1" applyAlignment="1">
      <alignment horizontal="left" vertical="center" wrapText="1"/>
    </xf>
    <xf numFmtId="0" fontId="0" fillId="0" borderId="6" xfId="0" applyBorder="1" applyAlignment="1">
      <alignment horizontal="right" indent="1"/>
    </xf>
    <xf numFmtId="0" fontId="0" fillId="0" borderId="8" xfId="0" applyBorder="1" applyAlignment="1">
      <alignment horizontal="right" indent="1"/>
    </xf>
    <xf numFmtId="0" fontId="0" fillId="0" borderId="18" xfId="0" applyBorder="1" applyAlignment="1">
      <alignment horizontal="center"/>
    </xf>
    <xf numFmtId="4" fontId="7" fillId="5" borderId="49" xfId="0" applyNumberFormat="1" applyFont="1" applyFill="1" applyBorder="1"/>
    <xf numFmtId="49" fontId="7" fillId="0" borderId="53" xfId="0" applyNumberFormat="1" applyFont="1" applyBorder="1" applyAlignment="1">
      <alignment vertical="center" wrapText="1"/>
    </xf>
    <xf numFmtId="0" fontId="0" fillId="0" borderId="43" xfId="0" applyBorder="1" applyAlignment="1">
      <alignment vertical="center" wrapText="1"/>
    </xf>
    <xf numFmtId="0" fontId="0" fillId="0" borderId="54" xfId="0" applyBorder="1" applyAlignment="1">
      <alignment vertical="center" wrapText="1"/>
    </xf>
    <xf numFmtId="0" fontId="0" fillId="6" borderId="43" xfId="0" applyFill="1" applyBorder="1" applyAlignment="1">
      <alignment horizontal="left" vertical="center" wrapText="1"/>
    </xf>
    <xf numFmtId="0" fontId="0" fillId="6" borderId="54" xfId="0" applyFill="1" applyBorder="1" applyAlignment="1">
      <alignment horizontal="left" vertical="center" wrapText="1"/>
    </xf>
    <xf numFmtId="4" fontId="7" fillId="0" borderId="35" xfId="0" applyNumberFormat="1" applyFont="1" applyBorder="1" applyAlignment="1">
      <alignment vertical="center"/>
    </xf>
    <xf numFmtId="4" fontId="16" fillId="6" borderId="53" xfId="0" applyNumberFormat="1" applyFont="1" applyFill="1" applyBorder="1" applyAlignment="1">
      <alignment horizontal="center" vertical="center" wrapText="1"/>
    </xf>
    <xf numFmtId="0" fontId="0" fillId="0" borderId="54" xfId="0" applyBorder="1" applyAlignment="1">
      <alignment horizontal="center" vertical="center"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0" fillId="0" borderId="0" xfId="0" applyAlignment="1">
      <alignment vertical="top"/>
    </xf>
    <xf numFmtId="0" fontId="0" fillId="0" borderId="0" xfId="0" applyAlignment="1">
      <alignment horizontal="left" vertical="top" wrapText="1"/>
    </xf>
    <xf numFmtId="0" fontId="0" fillId="4" borderId="36"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37"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0" xfId="0" applyFill="1" applyAlignment="1" applyProtection="1">
      <alignment horizontal="left" vertical="top" wrapText="1"/>
      <protection locked="0"/>
    </xf>
    <xf numFmtId="0" fontId="0" fillId="4" borderId="34"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38" xfId="0" applyFill="1" applyBorder="1" applyAlignment="1" applyProtection="1">
      <alignment vertical="top" wrapText="1"/>
      <protection locked="0"/>
    </xf>
    <xf numFmtId="0" fontId="6" fillId="0" borderId="0" xfId="0" applyFont="1" applyAlignment="1">
      <alignment horizontal="center"/>
    </xf>
    <xf numFmtId="49" fontId="0" fillId="0" borderId="40" xfId="0" applyNumberFormat="1" applyBorder="1" applyAlignment="1">
      <alignment vertical="center"/>
    </xf>
    <xf numFmtId="0" fontId="0" fillId="0" borderId="40" xfId="0" applyBorder="1" applyAlignment="1">
      <alignment vertical="center"/>
    </xf>
    <xf numFmtId="0" fontId="0" fillId="0" borderId="47" xfId="0" applyBorder="1" applyAlignment="1">
      <alignment vertical="center"/>
    </xf>
    <xf numFmtId="49" fontId="0" fillId="0" borderId="41" xfId="0" applyNumberFormat="1" applyBorder="1" applyAlignment="1">
      <alignment vertical="center"/>
    </xf>
    <xf numFmtId="0" fontId="0" fillId="0" borderId="41" xfId="0" applyBorder="1" applyAlignment="1">
      <alignment vertical="center"/>
    </xf>
    <xf numFmtId="0" fontId="0" fillId="0" borderId="48" xfId="0" applyBorder="1" applyAlignment="1">
      <alignment vertical="center"/>
    </xf>
    <xf numFmtId="49" fontId="0" fillId="0" borderId="55" xfId="0" applyNumberFormat="1" applyBorder="1" applyAlignment="1">
      <alignment vertical="center"/>
    </xf>
    <xf numFmtId="0" fontId="0" fillId="0" borderId="55" xfId="0" applyBorder="1" applyAlignment="1">
      <alignment vertical="center"/>
    </xf>
    <xf numFmtId="0" fontId="0" fillId="0" borderId="59" xfId="0" applyBorder="1" applyAlignment="1">
      <alignment vertical="center"/>
    </xf>
    <xf numFmtId="49" fontId="0" fillId="0" borderId="43" xfId="0" applyNumberFormat="1" applyBorder="1" applyAlignment="1">
      <alignment vertical="center"/>
    </xf>
    <xf numFmtId="0" fontId="0" fillId="0" borderId="43" xfId="0" applyBorder="1" applyAlignment="1">
      <alignment vertical="center"/>
    </xf>
    <xf numFmtId="0" fontId="0" fillId="0" borderId="54" xfId="0" applyBorder="1" applyAlignment="1">
      <alignment vertical="center"/>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21" Type="http://schemas.openxmlformats.org/officeDocument/2006/relationships/externalLink" Target="externalLinks/externalLink3.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vitel/Templates/Rozpocty/Sablon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2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2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2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3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3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0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ntoninHruska/Documents/GH%20PUPP-2025-Gastroprovoz/Obnova%20Gastroprovozu%20-%20Chlazen&#237;%20G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G8"/>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Krycí list"/>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
  <sheetViews>
    <sheetView workbookViewId="0">
      <selection activeCell="A4" sqref="A4:G4"/>
    </sheetView>
  </sheetViews>
  <sheetFormatPr defaultRowHeight="13.2" x14ac:dyDescent="0.25"/>
  <cols>
    <col min="7" max="7" width="44.5546875" customWidth="1"/>
  </cols>
  <sheetData>
    <row r="1" spans="1:7" x14ac:dyDescent="0.25">
      <c r="A1" s="27" t="s">
        <v>38</v>
      </c>
    </row>
    <row r="2" spans="1:7" ht="57.75" customHeight="1" x14ac:dyDescent="0.25">
      <c r="A2" s="222" t="s">
        <v>39</v>
      </c>
      <c r="B2" s="222"/>
      <c r="C2" s="222"/>
      <c r="D2" s="222"/>
      <c r="E2" s="222"/>
      <c r="F2" s="222"/>
      <c r="G2" s="222"/>
    </row>
    <row r="4" spans="1:7" ht="103.8" customHeight="1" x14ac:dyDescent="0.25">
      <c r="A4" s="223" t="s">
        <v>141</v>
      </c>
      <c r="B4" s="224"/>
      <c r="C4" s="224"/>
      <c r="D4" s="224"/>
      <c r="E4" s="224"/>
      <c r="F4" s="224"/>
      <c r="G4" s="224"/>
    </row>
  </sheetData>
  <mergeCells count="2">
    <mergeCell ref="A2:G2"/>
    <mergeCell ref="A4:G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BH33"/>
  <sheetViews>
    <sheetView topLeftCell="A6" workbookViewId="0">
      <selection activeCell="D10" sqref="D10"/>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172</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SUMIF(AE9:AE10,"&lt;&gt;NOR",G9:G10)</f>
        <v>0</v>
      </c>
      <c r="H8" s="160"/>
      <c r="I8" s="160">
        <f>SUM(I9:I10)</f>
        <v>0</v>
      </c>
      <c r="J8" s="160"/>
      <c r="K8" s="160">
        <f>SUM(K9:K10)</f>
        <v>0</v>
      </c>
      <c r="L8" s="160"/>
      <c r="M8" s="160">
        <f>SUM(M9:M10)</f>
        <v>0</v>
      </c>
      <c r="N8" s="140"/>
      <c r="O8" s="140">
        <f>SUM(O9:O10)</f>
        <v>0.23238</v>
      </c>
      <c r="P8" s="140"/>
      <c r="Q8" s="140">
        <f>SUM(Q9:Q10)</f>
        <v>0</v>
      </c>
      <c r="R8" s="140"/>
      <c r="S8" s="140"/>
      <c r="T8" s="155"/>
      <c r="U8" s="140">
        <f>SUM(U9:U10)</f>
        <v>10.99</v>
      </c>
      <c r="AE8" t="s">
        <v>97</v>
      </c>
    </row>
    <row r="9" spans="1:60" outlineLevel="1" x14ac:dyDescent="0.25">
      <c r="A9" s="136">
        <v>5</v>
      </c>
      <c r="B9" s="136" t="s">
        <v>153</v>
      </c>
      <c r="C9" s="171" t="s">
        <v>154</v>
      </c>
      <c r="D9" s="142" t="s">
        <v>157</v>
      </c>
      <c r="E9" s="148">
        <v>1</v>
      </c>
      <c r="F9" s="150">
        <f t="shared" ref="F9:F10" si="0">H9+J9</f>
        <v>0</v>
      </c>
      <c r="G9" s="150">
        <f t="shared" ref="G9:G10" si="1">ROUND(E9*F9,2)</f>
        <v>0</v>
      </c>
      <c r="H9" s="151"/>
      <c r="I9" s="150">
        <f t="shared" ref="I9:I10" si="2">ROUND(E9*H9,2)</f>
        <v>0</v>
      </c>
      <c r="J9" s="151"/>
      <c r="K9" s="150">
        <f t="shared" ref="K9:K10" si="3">ROUND(E9*J9,2)</f>
        <v>0</v>
      </c>
      <c r="L9" s="150">
        <v>21</v>
      </c>
      <c r="M9" s="150">
        <f t="shared" ref="M9:M10" si="4">G9*(1+L9/100)</f>
        <v>0</v>
      </c>
      <c r="N9" s="143">
        <v>1.1E-4</v>
      </c>
      <c r="O9" s="143">
        <f t="shared" ref="O9:O10" si="5">ROUND(E9*N9,5)</f>
        <v>1.1E-4</v>
      </c>
      <c r="P9" s="143">
        <v>0</v>
      </c>
      <c r="Q9" s="143">
        <f t="shared" ref="Q9:Q10" si="6">ROUND(E9*P9,5)</f>
        <v>0</v>
      </c>
      <c r="R9" s="143"/>
      <c r="S9" s="143"/>
      <c r="T9" s="144">
        <v>0.74</v>
      </c>
      <c r="U9" s="143">
        <f t="shared" ref="U9:U10" si="7">ROUND(E9*T9,2)</f>
        <v>0.74</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outlineLevel="1" x14ac:dyDescent="0.25">
      <c r="A10" s="136">
        <v>6</v>
      </c>
      <c r="B10" s="136" t="s">
        <v>155</v>
      </c>
      <c r="C10" s="171" t="s">
        <v>204</v>
      </c>
      <c r="D10" s="142" t="s">
        <v>157</v>
      </c>
      <c r="E10" s="148">
        <v>1</v>
      </c>
      <c r="F10" s="150">
        <f t="shared" si="0"/>
        <v>0</v>
      </c>
      <c r="G10" s="150">
        <f t="shared" si="1"/>
        <v>0</v>
      </c>
      <c r="H10" s="151"/>
      <c r="I10" s="150">
        <f t="shared" si="2"/>
        <v>0</v>
      </c>
      <c r="J10" s="151"/>
      <c r="K10" s="150">
        <f t="shared" si="3"/>
        <v>0</v>
      </c>
      <c r="L10" s="150">
        <v>21</v>
      </c>
      <c r="M10" s="150">
        <f t="shared" si="4"/>
        <v>0</v>
      </c>
      <c r="N10" s="143">
        <v>0.23227</v>
      </c>
      <c r="O10" s="143">
        <f t="shared" si="5"/>
        <v>0.23227</v>
      </c>
      <c r="P10" s="143">
        <v>0</v>
      </c>
      <c r="Q10" s="143">
        <f t="shared" si="6"/>
        <v>0</v>
      </c>
      <c r="R10" s="143"/>
      <c r="S10" s="143"/>
      <c r="T10" s="144">
        <v>10.248200000000001</v>
      </c>
      <c r="U10" s="143">
        <f t="shared" si="7"/>
        <v>10.25</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x14ac:dyDescent="0.25">
      <c r="A11" s="137" t="s">
        <v>96</v>
      </c>
      <c r="B11" s="137" t="s">
        <v>59</v>
      </c>
      <c r="C11" s="172" t="s">
        <v>60</v>
      </c>
      <c r="D11" s="145"/>
      <c r="E11" s="149"/>
      <c r="F11" s="152"/>
      <c r="G11" s="152">
        <f>SUMIF(AE12:AE12,"&lt;&gt;NOR",G12:G12)</f>
        <v>0</v>
      </c>
      <c r="H11" s="152"/>
      <c r="I11" s="152">
        <f>SUM(I12:I12)</f>
        <v>0</v>
      </c>
      <c r="J11" s="152"/>
      <c r="K11" s="152">
        <f>SUM(K12:K12)</f>
        <v>0</v>
      </c>
      <c r="L11" s="152"/>
      <c r="M11" s="152">
        <f>SUM(M12:M12)</f>
        <v>0</v>
      </c>
      <c r="N11" s="146"/>
      <c r="O11" s="146">
        <f>SUM(O12:O12)</f>
        <v>9.9299999999999996E-3</v>
      </c>
      <c r="P11" s="146"/>
      <c r="Q11" s="146">
        <f>SUM(Q12:Q12)</f>
        <v>0</v>
      </c>
      <c r="R11" s="146"/>
      <c r="S11" s="146"/>
      <c r="T11" s="147"/>
      <c r="U11" s="146">
        <f>SUM(U12:U12)</f>
        <v>1.89</v>
      </c>
      <c r="AE11" t="s">
        <v>97</v>
      </c>
    </row>
    <row r="12" spans="1:60" outlineLevel="1" x14ac:dyDescent="0.25">
      <c r="A12" s="136">
        <v>7</v>
      </c>
      <c r="B12" s="136" t="s">
        <v>98</v>
      </c>
      <c r="C12" s="171" t="s">
        <v>99</v>
      </c>
      <c r="D12" s="142" t="s">
        <v>100</v>
      </c>
      <c r="E12" s="148">
        <v>1</v>
      </c>
      <c r="F12" s="150">
        <f>H12+J12</f>
        <v>0</v>
      </c>
      <c r="G12" s="150">
        <f>ROUND(E12*F12,2)</f>
        <v>0</v>
      </c>
      <c r="H12" s="151"/>
      <c r="I12" s="150">
        <f>ROUND(E12*H12,2)</f>
        <v>0</v>
      </c>
      <c r="J12" s="151"/>
      <c r="K12" s="150">
        <f>ROUND(E12*J12,2)</f>
        <v>0</v>
      </c>
      <c r="L12" s="150">
        <v>21</v>
      </c>
      <c r="M12" s="150">
        <f>G12*(1+L12/100)</f>
        <v>0</v>
      </c>
      <c r="N12" s="143">
        <v>9.9299999999999996E-3</v>
      </c>
      <c r="O12" s="143">
        <f>ROUND(E12*N12,5)</f>
        <v>9.9299999999999996E-3</v>
      </c>
      <c r="P12" s="143">
        <v>0</v>
      </c>
      <c r="Q12" s="143">
        <f>ROUND(E12*P12,5)</f>
        <v>0</v>
      </c>
      <c r="R12" s="143"/>
      <c r="S12" s="143"/>
      <c r="T12" s="144">
        <v>1.887</v>
      </c>
      <c r="U12" s="143">
        <f>ROUND(E12*T12,2)</f>
        <v>1.89</v>
      </c>
      <c r="V12" s="135"/>
      <c r="W12" s="135"/>
      <c r="X12" s="135"/>
      <c r="Y12" s="135"/>
      <c r="Z12" s="135"/>
      <c r="AA12" s="135"/>
      <c r="AB12" s="135"/>
      <c r="AC12" s="135"/>
      <c r="AD12" s="135"/>
      <c r="AE12" s="135" t="s">
        <v>101</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x14ac:dyDescent="0.25">
      <c r="A13" s="137" t="s">
        <v>96</v>
      </c>
      <c r="B13" s="137" t="s">
        <v>63</v>
      </c>
      <c r="C13" s="172" t="s">
        <v>64</v>
      </c>
      <c r="D13" s="145"/>
      <c r="E13" s="149"/>
      <c r="F13" s="152"/>
      <c r="G13" s="152">
        <f>SUMIF(AE14:AE15,"&lt;&gt;NOR",G14:G15)</f>
        <v>0</v>
      </c>
      <c r="H13" s="152"/>
      <c r="I13" s="152">
        <f>SUM(I14:I15)</f>
        <v>0</v>
      </c>
      <c r="J13" s="152"/>
      <c r="K13" s="152">
        <f>SUM(K14:K15)</f>
        <v>0</v>
      </c>
      <c r="L13" s="152"/>
      <c r="M13" s="152">
        <f>SUM(M14:M15)</f>
        <v>0</v>
      </c>
      <c r="N13" s="146"/>
      <c r="O13" s="146">
        <f>SUM(O14:O15)</f>
        <v>0.74460999999999999</v>
      </c>
      <c r="P13" s="146"/>
      <c r="Q13" s="146">
        <f>SUM(Q14:Q15)</f>
        <v>0</v>
      </c>
      <c r="R13" s="146"/>
      <c r="S13" s="146"/>
      <c r="T13" s="147"/>
      <c r="U13" s="146">
        <f>SUM(U14:U15)</f>
        <v>9.6</v>
      </c>
      <c r="AE13" t="s">
        <v>97</v>
      </c>
    </row>
    <row r="14" spans="1:60" outlineLevel="1" x14ac:dyDescent="0.25">
      <c r="A14" s="136">
        <v>8</v>
      </c>
      <c r="B14" s="136" t="s">
        <v>110</v>
      </c>
      <c r="C14" s="171" t="s">
        <v>171</v>
      </c>
      <c r="D14" s="142" t="s">
        <v>157</v>
      </c>
      <c r="E14" s="148">
        <v>1</v>
      </c>
      <c r="F14" s="150">
        <f>H14+J14</f>
        <v>0</v>
      </c>
      <c r="G14" s="150">
        <f>ROUND(E14*F14,2)</f>
        <v>0</v>
      </c>
      <c r="H14" s="151"/>
      <c r="I14" s="150">
        <f>ROUND(E14*H14,2)</f>
        <v>0</v>
      </c>
      <c r="J14" s="151"/>
      <c r="K14" s="150">
        <f>ROUND(E14*J14,2)</f>
        <v>0</v>
      </c>
      <c r="L14" s="150">
        <v>21</v>
      </c>
      <c r="M14" s="150">
        <f>G14*(1+L14/100)</f>
        <v>0</v>
      </c>
      <c r="N14" s="143">
        <v>0.65169999999999995</v>
      </c>
      <c r="O14" s="143">
        <f>ROUND(E14*N14,5)</f>
        <v>0.65169999999999995</v>
      </c>
      <c r="P14" s="143">
        <v>0</v>
      </c>
      <c r="Q14" s="143">
        <f>ROUND(E14*P14,5)</f>
        <v>0</v>
      </c>
      <c r="R14" s="143"/>
      <c r="S14" s="143"/>
      <c r="T14" s="144">
        <v>5.55</v>
      </c>
      <c r="U14" s="143">
        <f>ROUND(E14*T14,2)</f>
        <v>5.55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outlineLevel="1" x14ac:dyDescent="0.25">
      <c r="A15" s="136">
        <v>9</v>
      </c>
      <c r="B15" s="136" t="s">
        <v>122</v>
      </c>
      <c r="C15" s="171" t="s">
        <v>123</v>
      </c>
      <c r="D15" s="142" t="s">
        <v>124</v>
      </c>
      <c r="E15" s="148">
        <v>3</v>
      </c>
      <c r="F15" s="150">
        <f>H15+J15</f>
        <v>0</v>
      </c>
      <c r="G15" s="150">
        <f>ROUND(E15*F15,2)</f>
        <v>0</v>
      </c>
      <c r="H15" s="151"/>
      <c r="I15" s="150">
        <f>ROUND(E15*H15,2)</f>
        <v>0</v>
      </c>
      <c r="J15" s="151"/>
      <c r="K15" s="150">
        <f>ROUND(E15*J15,2)</f>
        <v>0</v>
      </c>
      <c r="L15" s="150">
        <v>21</v>
      </c>
      <c r="M15" s="150">
        <f>G15*(1+L15/100)</f>
        <v>0</v>
      </c>
      <c r="N15" s="143">
        <v>3.0970000000000001E-2</v>
      </c>
      <c r="O15" s="143">
        <f>ROUND(E15*N15,5)</f>
        <v>9.2910000000000006E-2</v>
      </c>
      <c r="P15" s="143">
        <v>0</v>
      </c>
      <c r="Q15" s="143">
        <f>ROUND(E15*P15,5)</f>
        <v>0</v>
      </c>
      <c r="R15" s="143"/>
      <c r="S15" s="143"/>
      <c r="T15" s="144">
        <v>1.35</v>
      </c>
      <c r="U15" s="143">
        <f>ROUND(E15*T15,2)</f>
        <v>4.05</v>
      </c>
      <c r="V15" s="135"/>
      <c r="W15" s="135"/>
      <c r="X15" s="135"/>
      <c r="Y15" s="135"/>
      <c r="Z15" s="135"/>
      <c r="AA15" s="135"/>
      <c r="AB15" s="135"/>
      <c r="AC15" s="135"/>
      <c r="AD15" s="135"/>
      <c r="AE15" s="135" t="s">
        <v>101</v>
      </c>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x14ac:dyDescent="0.25">
      <c r="A16" s="137" t="s">
        <v>96</v>
      </c>
      <c r="B16" s="137" t="s">
        <v>65</v>
      </c>
      <c r="C16" s="172" t="s">
        <v>66</v>
      </c>
      <c r="D16" s="145"/>
      <c r="E16" s="149"/>
      <c r="F16" s="152"/>
      <c r="G16" s="152">
        <f>SUMIF(AE17:AE18,"&lt;&gt;NOR",G17:G18)</f>
        <v>0</v>
      </c>
      <c r="H16" s="152"/>
      <c r="I16" s="152">
        <f>SUM(I17:I18)</f>
        <v>0</v>
      </c>
      <c r="J16" s="152"/>
      <c r="K16" s="152">
        <f>SUM(K17:K18)</f>
        <v>0</v>
      </c>
      <c r="L16" s="152"/>
      <c r="M16" s="152">
        <f>SUM(M17:M18)</f>
        <v>0</v>
      </c>
      <c r="N16" s="146"/>
      <c r="O16" s="146">
        <f>SUM(O17:O18)</f>
        <v>5.1400000000000005E-3</v>
      </c>
      <c r="P16" s="146"/>
      <c r="Q16" s="146">
        <f>SUM(Q17:Q18)</f>
        <v>0</v>
      </c>
      <c r="R16" s="146"/>
      <c r="S16" s="146"/>
      <c r="T16" s="147"/>
      <c r="U16" s="146">
        <f>SUM(U17:U18)</f>
        <v>0.88</v>
      </c>
      <c r="AE16" t="s">
        <v>97</v>
      </c>
    </row>
    <row r="17" spans="1:60" outlineLevel="1" x14ac:dyDescent="0.25">
      <c r="A17" s="136">
        <v>10</v>
      </c>
      <c r="B17" s="136" t="s">
        <v>125</v>
      </c>
      <c r="C17" s="171" t="s">
        <v>126</v>
      </c>
      <c r="D17" s="142" t="s">
        <v>127</v>
      </c>
      <c r="E17" s="148">
        <v>3</v>
      </c>
      <c r="F17" s="150">
        <f>H17+J17</f>
        <v>0</v>
      </c>
      <c r="G17" s="150">
        <f>ROUND(E17*F17,2)</f>
        <v>0</v>
      </c>
      <c r="H17" s="151"/>
      <c r="I17" s="150">
        <f>ROUND(E17*H17,2)</f>
        <v>0</v>
      </c>
      <c r="J17" s="151"/>
      <c r="K17" s="150">
        <f>ROUND(E17*J17,2)</f>
        <v>0</v>
      </c>
      <c r="L17" s="150">
        <v>21</v>
      </c>
      <c r="M17" s="150">
        <f>G17*(1+L17/100)</f>
        <v>0</v>
      </c>
      <c r="N17" s="143">
        <v>8.4999999999999995E-4</v>
      </c>
      <c r="O17" s="143">
        <f>ROUND(E17*N17,5)</f>
        <v>2.5500000000000002E-3</v>
      </c>
      <c r="P17" s="143">
        <v>0</v>
      </c>
      <c r="Q17" s="143">
        <f>ROUND(E17*P17,5)</f>
        <v>0</v>
      </c>
      <c r="R17" s="143"/>
      <c r="S17" s="143"/>
      <c r="T17" s="144">
        <v>0.20691000000000001</v>
      </c>
      <c r="U17" s="143">
        <f>ROUND(E17*T17,2)</f>
        <v>0.62</v>
      </c>
      <c r="V17" s="135"/>
      <c r="W17" s="135"/>
      <c r="X17" s="135"/>
      <c r="Y17" s="135"/>
      <c r="Z17" s="135"/>
      <c r="AA17" s="135"/>
      <c r="AB17" s="135"/>
      <c r="AC17" s="135"/>
      <c r="AD17" s="135"/>
      <c r="AE17" s="135" t="s">
        <v>101</v>
      </c>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outlineLevel="1" x14ac:dyDescent="0.25">
      <c r="A18" s="136">
        <v>11</v>
      </c>
      <c r="B18" s="136" t="s">
        <v>128</v>
      </c>
      <c r="C18" s="171" t="s">
        <v>159</v>
      </c>
      <c r="D18" s="142" t="s">
        <v>112</v>
      </c>
      <c r="E18" s="148">
        <v>1</v>
      </c>
      <c r="F18" s="150">
        <f>H18+J18</f>
        <v>0</v>
      </c>
      <c r="G18" s="150">
        <f>ROUND(E18*F18,2)</f>
        <v>0</v>
      </c>
      <c r="H18" s="151"/>
      <c r="I18" s="150">
        <f>ROUND(E18*H18,2)</f>
        <v>0</v>
      </c>
      <c r="J18" s="151"/>
      <c r="K18" s="150">
        <f>ROUND(E18*J18,2)</f>
        <v>0</v>
      </c>
      <c r="L18" s="150">
        <v>21</v>
      </c>
      <c r="M18" s="150">
        <f>G18*(1+L18/100)</f>
        <v>0</v>
      </c>
      <c r="N18" s="143">
        <v>2.5899999999999999E-3</v>
      </c>
      <c r="O18" s="143">
        <f>ROUND(E18*N18,5)</f>
        <v>2.5899999999999999E-3</v>
      </c>
      <c r="P18" s="143">
        <v>0</v>
      </c>
      <c r="Q18" s="143">
        <f>ROUND(E18*P18,5)</f>
        <v>0</v>
      </c>
      <c r="R18" s="143"/>
      <c r="S18" s="143"/>
      <c r="T18" s="144">
        <v>0.26247999999999999</v>
      </c>
      <c r="U18" s="143">
        <f>ROUND(E18*T18,2)</f>
        <v>0.26</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x14ac:dyDescent="0.25">
      <c r="A19" s="137" t="s">
        <v>96</v>
      </c>
      <c r="B19" s="137" t="s">
        <v>69</v>
      </c>
      <c r="C19" s="172" t="s">
        <v>27</v>
      </c>
      <c r="D19" s="145"/>
      <c r="E19" s="149"/>
      <c r="F19" s="152"/>
      <c r="G19" s="152">
        <f>SUMIF(AE20:AE21,"&lt;&gt;NOR",G20:G21)</f>
        <v>0</v>
      </c>
      <c r="H19" s="152"/>
      <c r="I19" s="152">
        <f>SUM(I20:I21)</f>
        <v>0</v>
      </c>
      <c r="J19" s="152"/>
      <c r="K19" s="152">
        <f>SUM(K20:K21)</f>
        <v>0</v>
      </c>
      <c r="L19" s="152"/>
      <c r="M19" s="152">
        <f>SUM(M20:M21)</f>
        <v>0</v>
      </c>
      <c r="N19" s="146"/>
      <c r="O19" s="146">
        <f>SUM(O20:O21)</f>
        <v>0</v>
      </c>
      <c r="P19" s="146"/>
      <c r="Q19" s="146">
        <f>SUM(Q20:Q21)</f>
        <v>0</v>
      </c>
      <c r="R19" s="146"/>
      <c r="S19" s="146"/>
      <c r="T19" s="147"/>
      <c r="U19" s="146">
        <f>SUM(U20:U21)</f>
        <v>0</v>
      </c>
      <c r="AE19" t="s">
        <v>97</v>
      </c>
    </row>
    <row r="20" spans="1:60" outlineLevel="1" x14ac:dyDescent="0.25">
      <c r="A20" s="136">
        <v>14</v>
      </c>
      <c r="B20" s="136" t="s">
        <v>132</v>
      </c>
      <c r="C20" s="171" t="s">
        <v>133</v>
      </c>
      <c r="D20" s="142" t="s">
        <v>112</v>
      </c>
      <c r="E20" s="148">
        <v>1</v>
      </c>
      <c r="F20" s="150">
        <f>H20+J20</f>
        <v>0</v>
      </c>
      <c r="G20" s="150">
        <f>ROUND(E20*F20,2)</f>
        <v>0</v>
      </c>
      <c r="H20" s="151"/>
      <c r="I20" s="150">
        <f>ROUND(E20*H20,2)</f>
        <v>0</v>
      </c>
      <c r="J20" s="151"/>
      <c r="K20" s="150">
        <f>ROUND(E20*J20,2)</f>
        <v>0</v>
      </c>
      <c r="L20" s="150">
        <v>21</v>
      </c>
      <c r="M20" s="150">
        <f>G20*(1+L20/100)</f>
        <v>0</v>
      </c>
      <c r="N20" s="143">
        <v>0</v>
      </c>
      <c r="O20" s="143">
        <f>ROUND(E20*N20,5)</f>
        <v>0</v>
      </c>
      <c r="P20" s="143">
        <v>0</v>
      </c>
      <c r="Q20" s="143">
        <f>ROUND(E20*P20,5)</f>
        <v>0</v>
      </c>
      <c r="R20" s="143"/>
      <c r="S20" s="143"/>
      <c r="T20" s="144">
        <v>0</v>
      </c>
      <c r="U20" s="143">
        <f>ROUND(E20*T20,2)</f>
        <v>0</v>
      </c>
      <c r="V20" s="135"/>
      <c r="W20" s="135"/>
      <c r="X20" s="135"/>
      <c r="Y20" s="135"/>
      <c r="Z20" s="135"/>
      <c r="AA20" s="135"/>
      <c r="AB20" s="135"/>
      <c r="AC20" s="135"/>
      <c r="AD20" s="135"/>
      <c r="AE20" s="135" t="s">
        <v>101</v>
      </c>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outlineLevel="1" x14ac:dyDescent="0.25">
      <c r="A21" s="161">
        <v>15</v>
      </c>
      <c r="B21" s="161" t="s">
        <v>134</v>
      </c>
      <c r="C21" s="173" t="s">
        <v>135</v>
      </c>
      <c r="D21" s="162" t="s">
        <v>112</v>
      </c>
      <c r="E21" s="163">
        <v>1</v>
      </c>
      <c r="F21" s="164">
        <f>H21+J21</f>
        <v>0</v>
      </c>
      <c r="G21" s="164">
        <f>ROUND(E21*F21,2)</f>
        <v>0</v>
      </c>
      <c r="H21" s="165"/>
      <c r="I21" s="164">
        <f>ROUND(E21*H21,2)</f>
        <v>0</v>
      </c>
      <c r="J21" s="165"/>
      <c r="K21" s="164">
        <f>ROUND(E21*J21,2)</f>
        <v>0</v>
      </c>
      <c r="L21" s="164">
        <v>21</v>
      </c>
      <c r="M21" s="164">
        <f>G21*(1+L21/100)</f>
        <v>0</v>
      </c>
      <c r="N21" s="166">
        <v>0</v>
      </c>
      <c r="O21" s="166">
        <f>ROUND(E21*N21,5)</f>
        <v>0</v>
      </c>
      <c r="P21" s="166">
        <v>0</v>
      </c>
      <c r="Q21" s="166">
        <f>ROUND(E21*P21,5)</f>
        <v>0</v>
      </c>
      <c r="R21" s="166"/>
      <c r="S21" s="166"/>
      <c r="T21" s="167">
        <v>0</v>
      </c>
      <c r="U21" s="166">
        <f>ROUND(E21*T21,2)</f>
        <v>0</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x14ac:dyDescent="0.25">
      <c r="A22" s="4"/>
      <c r="B22" s="5" t="s">
        <v>136</v>
      </c>
      <c r="C22" s="174" t="s">
        <v>136</v>
      </c>
      <c r="D22" s="4"/>
      <c r="E22" s="4"/>
      <c r="F22" s="4"/>
      <c r="G22" s="4"/>
      <c r="H22" s="4"/>
      <c r="I22" s="4"/>
      <c r="J22" s="4"/>
      <c r="K22" s="4"/>
      <c r="L22" s="4"/>
      <c r="M22" s="4"/>
      <c r="N22" s="4"/>
      <c r="O22" s="4"/>
      <c r="P22" s="4"/>
      <c r="Q22" s="4"/>
      <c r="R22" s="4"/>
      <c r="S22" s="4"/>
      <c r="T22" s="4"/>
      <c r="U22" s="4"/>
      <c r="AC22">
        <v>12</v>
      </c>
      <c r="AD22">
        <v>21</v>
      </c>
    </row>
    <row r="23" spans="1:60" x14ac:dyDescent="0.25">
      <c r="A23" s="186"/>
      <c r="B23" s="187" t="s">
        <v>28</v>
      </c>
      <c r="C23" s="188" t="s">
        <v>136</v>
      </c>
      <c r="D23" s="189"/>
      <c r="E23" s="189"/>
      <c r="F23" s="189"/>
      <c r="G23" s="190">
        <f>G8+G11+G13+G16+G19</f>
        <v>0</v>
      </c>
      <c r="H23" s="4"/>
      <c r="I23" s="4"/>
      <c r="J23" s="4"/>
      <c r="K23" s="4"/>
      <c r="L23" s="4"/>
      <c r="M23" s="4"/>
      <c r="N23" s="4"/>
      <c r="O23" s="4"/>
      <c r="P23" s="4"/>
      <c r="Q23" s="4"/>
      <c r="R23" s="4"/>
      <c r="S23" s="4"/>
      <c r="T23" s="4"/>
      <c r="U23" s="4"/>
      <c r="AC23">
        <f>SUMIF(L7:L21,AC22,G7:G21)</f>
        <v>0</v>
      </c>
      <c r="AD23">
        <f>SUMIF(L7:L21,AD22,G7:G21)</f>
        <v>0</v>
      </c>
      <c r="AE23" t="s">
        <v>137</v>
      </c>
    </row>
    <row r="24" spans="1:60" x14ac:dyDescent="0.25">
      <c r="A24" s="4"/>
      <c r="B24" s="5" t="s">
        <v>136</v>
      </c>
      <c r="C24" s="174" t="s">
        <v>136</v>
      </c>
      <c r="D24" s="4"/>
      <c r="E24" s="4"/>
      <c r="F24" s="4"/>
      <c r="G24" s="4"/>
      <c r="H24" s="4"/>
      <c r="I24" s="4"/>
      <c r="J24" s="4"/>
      <c r="K24" s="4"/>
      <c r="L24" s="4"/>
      <c r="M24" s="4"/>
      <c r="N24" s="4"/>
      <c r="O24" s="4"/>
      <c r="P24" s="4"/>
      <c r="Q24" s="4"/>
      <c r="R24" s="4"/>
      <c r="S24" s="4"/>
      <c r="T24" s="4"/>
      <c r="U24" s="4"/>
    </row>
    <row r="25" spans="1:60" x14ac:dyDescent="0.25">
      <c r="A25" s="4"/>
      <c r="B25" s="5" t="s">
        <v>136</v>
      </c>
      <c r="C25" s="174" t="s">
        <v>136</v>
      </c>
      <c r="D25" s="4"/>
      <c r="E25" s="4"/>
      <c r="F25" s="4"/>
      <c r="G25" s="4"/>
      <c r="H25" s="4"/>
      <c r="I25" s="4"/>
      <c r="J25" s="4"/>
      <c r="K25" s="4"/>
      <c r="L25" s="4"/>
      <c r="M25" s="4"/>
      <c r="N25" s="4"/>
      <c r="O25" s="4"/>
      <c r="P25" s="4"/>
      <c r="Q25" s="4"/>
      <c r="R25" s="4"/>
      <c r="S25" s="4"/>
      <c r="T25" s="4"/>
      <c r="U25" s="4"/>
    </row>
    <row r="26" spans="1:60" x14ac:dyDescent="0.25">
      <c r="A26" s="282" t="s">
        <v>138</v>
      </c>
      <c r="B26" s="282"/>
      <c r="C26" s="283"/>
      <c r="D26" s="4"/>
      <c r="E26" s="4"/>
      <c r="F26" s="4"/>
      <c r="G26" s="4"/>
      <c r="H26" s="4"/>
      <c r="I26" s="4"/>
      <c r="J26" s="4"/>
      <c r="K26" s="4"/>
      <c r="L26" s="4"/>
      <c r="M26" s="4"/>
      <c r="N26" s="4"/>
      <c r="O26" s="4"/>
      <c r="P26" s="4"/>
      <c r="Q26" s="4"/>
      <c r="R26" s="4"/>
      <c r="S26" s="4"/>
      <c r="T26" s="4"/>
      <c r="U26" s="4"/>
    </row>
    <row r="27" spans="1:60" x14ac:dyDescent="0.25">
      <c r="A27" s="284"/>
      <c r="B27" s="285"/>
      <c r="C27" s="286"/>
      <c r="D27" s="285"/>
      <c r="E27" s="285"/>
      <c r="F27" s="285"/>
      <c r="G27" s="287"/>
      <c r="H27" s="4"/>
      <c r="I27" s="4"/>
      <c r="J27" s="4"/>
      <c r="K27" s="4"/>
      <c r="L27" s="4"/>
      <c r="M27" s="4"/>
      <c r="N27" s="4"/>
      <c r="O27" s="4"/>
      <c r="P27" s="4"/>
      <c r="Q27" s="4"/>
      <c r="R27" s="4"/>
      <c r="S27" s="4"/>
      <c r="T27" s="4"/>
      <c r="U27" s="4"/>
      <c r="AE27" t="s">
        <v>139</v>
      </c>
    </row>
    <row r="28" spans="1:60" x14ac:dyDescent="0.25">
      <c r="A28" s="288"/>
      <c r="B28" s="289"/>
      <c r="C28" s="290"/>
      <c r="D28" s="289"/>
      <c r="E28" s="289"/>
      <c r="F28" s="289"/>
      <c r="G28" s="291"/>
      <c r="H28" s="4"/>
      <c r="I28" s="4"/>
      <c r="J28" s="4"/>
      <c r="K28" s="4"/>
      <c r="L28" s="4"/>
      <c r="M28" s="4"/>
      <c r="N28" s="4"/>
      <c r="O28" s="4"/>
      <c r="P28" s="4"/>
      <c r="Q28" s="4"/>
      <c r="R28" s="4"/>
      <c r="S28" s="4"/>
      <c r="T28" s="4"/>
      <c r="U28" s="4"/>
    </row>
    <row r="29" spans="1:60" x14ac:dyDescent="0.25">
      <c r="A29" s="288"/>
      <c r="B29" s="289"/>
      <c r="C29" s="290"/>
      <c r="D29" s="289"/>
      <c r="E29" s="289"/>
      <c r="F29" s="289"/>
      <c r="G29" s="291"/>
      <c r="H29" s="4"/>
      <c r="I29" s="4"/>
      <c r="J29" s="4"/>
      <c r="K29" s="4"/>
      <c r="L29" s="4"/>
      <c r="M29" s="4"/>
      <c r="N29" s="4"/>
      <c r="O29" s="4"/>
      <c r="P29" s="4"/>
      <c r="Q29" s="4"/>
      <c r="R29" s="4"/>
      <c r="S29" s="4"/>
      <c r="T29" s="4"/>
      <c r="U29" s="4"/>
    </row>
    <row r="30" spans="1:60" x14ac:dyDescent="0.25">
      <c r="A30" s="288"/>
      <c r="B30" s="289"/>
      <c r="C30" s="290"/>
      <c r="D30" s="289"/>
      <c r="E30" s="289"/>
      <c r="F30" s="289"/>
      <c r="G30" s="291"/>
      <c r="H30" s="4"/>
      <c r="I30" s="4"/>
      <c r="J30" s="4"/>
      <c r="K30" s="4"/>
      <c r="L30" s="4"/>
      <c r="M30" s="4"/>
      <c r="N30" s="4"/>
      <c r="O30" s="4"/>
      <c r="P30" s="4"/>
      <c r="Q30" s="4"/>
      <c r="R30" s="4"/>
      <c r="S30" s="4"/>
      <c r="T30" s="4"/>
      <c r="U30" s="4"/>
    </row>
    <row r="31" spans="1:60" x14ac:dyDescent="0.25">
      <c r="A31" s="292"/>
      <c r="B31" s="293"/>
      <c r="C31" s="294"/>
      <c r="D31" s="293"/>
      <c r="E31" s="293"/>
      <c r="F31" s="293"/>
      <c r="G31" s="295"/>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3:31" x14ac:dyDescent="0.25">
      <c r="C33" s="176"/>
      <c r="AE33" t="s">
        <v>140</v>
      </c>
    </row>
  </sheetData>
  <mergeCells count="7">
    <mergeCell ref="A27:G31"/>
    <mergeCell ref="A1:G1"/>
    <mergeCell ref="C2:G2"/>
    <mergeCell ref="H2:P2"/>
    <mergeCell ref="C3:G3"/>
    <mergeCell ref="C4:G4"/>
    <mergeCell ref="A26:C26"/>
  </mergeCells>
  <pageMargins left="0.39370078740157499" right="0.196850393700787" top="0.78740157499999996" bottom="0.78740157499999996"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BH40"/>
  <sheetViews>
    <sheetView topLeftCell="A6" workbookViewId="0">
      <selection activeCell="C26" sqref="C26"/>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173</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0.88280000000000003</v>
      </c>
      <c r="P8" s="140"/>
      <c r="Q8" s="140">
        <f>SUM(Q9:Q14)</f>
        <v>0</v>
      </c>
      <c r="R8" s="140"/>
      <c r="S8" s="140"/>
      <c r="T8" s="155"/>
      <c r="U8" s="140">
        <f>SUM(U9:U14)</f>
        <v>26.91</v>
      </c>
      <c r="AE8" t="s">
        <v>97</v>
      </c>
    </row>
    <row r="9" spans="1:60" ht="20.399999999999999" outlineLevel="1" x14ac:dyDescent="0.25">
      <c r="A9" s="136">
        <v>1</v>
      </c>
      <c r="B9" s="136" t="s">
        <v>145</v>
      </c>
      <c r="C9" s="171" t="s">
        <v>146</v>
      </c>
      <c r="D9" s="142" t="s">
        <v>147</v>
      </c>
      <c r="E9" s="148">
        <v>34</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0.10506</v>
      </c>
      <c r="P9" s="143">
        <v>0</v>
      </c>
      <c r="Q9" s="143">
        <f t="shared" ref="Q9:Q14" si="6">ROUND(E9*P9,5)</f>
        <v>0</v>
      </c>
      <c r="R9" s="143"/>
      <c r="S9" s="143"/>
      <c r="T9" s="144">
        <v>0.32</v>
      </c>
      <c r="U9" s="143">
        <f t="shared" ref="U9:U14" si="7">ROUND(E9*T9,2)</f>
        <v>10.88</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12</v>
      </c>
      <c r="F10" s="150">
        <f t="shared" si="0"/>
        <v>0</v>
      </c>
      <c r="G10" s="150">
        <f t="shared" si="1"/>
        <v>0</v>
      </c>
      <c r="H10" s="151"/>
      <c r="I10" s="150">
        <f t="shared" si="2"/>
        <v>0</v>
      </c>
      <c r="J10" s="151"/>
      <c r="K10" s="150">
        <f t="shared" si="3"/>
        <v>0</v>
      </c>
      <c r="L10" s="150">
        <v>21</v>
      </c>
      <c r="M10" s="150">
        <f t="shared" si="4"/>
        <v>0</v>
      </c>
      <c r="N10" s="143">
        <v>3.14E-3</v>
      </c>
      <c r="O10" s="143">
        <f t="shared" si="5"/>
        <v>3.7679999999999998E-2</v>
      </c>
      <c r="P10" s="143">
        <v>0</v>
      </c>
      <c r="Q10" s="143">
        <f t="shared" si="6"/>
        <v>0</v>
      </c>
      <c r="R10" s="143"/>
      <c r="S10" s="143"/>
      <c r="T10" s="144">
        <v>0.42</v>
      </c>
      <c r="U10" s="143">
        <f t="shared" si="7"/>
        <v>5.04</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34</v>
      </c>
      <c r="F11" s="150">
        <f t="shared" si="0"/>
        <v>0</v>
      </c>
      <c r="G11" s="150">
        <f t="shared" si="1"/>
        <v>0</v>
      </c>
      <c r="H11" s="151"/>
      <c r="I11" s="150">
        <f t="shared" si="2"/>
        <v>0</v>
      </c>
      <c r="J11" s="151"/>
      <c r="K11" s="150">
        <f t="shared" si="3"/>
        <v>0</v>
      </c>
      <c r="L11" s="150">
        <v>21</v>
      </c>
      <c r="M11" s="150">
        <f t="shared" si="4"/>
        <v>0</v>
      </c>
      <c r="N11" s="143">
        <v>1.064E-2</v>
      </c>
      <c r="O11" s="143">
        <f t="shared" si="5"/>
        <v>0.36176000000000003</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12</v>
      </c>
      <c r="F12" s="150">
        <f t="shared" si="0"/>
        <v>0</v>
      </c>
      <c r="G12" s="150">
        <f t="shared" si="1"/>
        <v>0</v>
      </c>
      <c r="H12" s="151"/>
      <c r="I12" s="150">
        <f t="shared" si="2"/>
        <v>0</v>
      </c>
      <c r="J12" s="151"/>
      <c r="K12" s="150">
        <f t="shared" si="3"/>
        <v>0</v>
      </c>
      <c r="L12" s="150">
        <v>21</v>
      </c>
      <c r="M12" s="150">
        <f t="shared" si="4"/>
        <v>0</v>
      </c>
      <c r="N12" s="143">
        <v>1.2160000000000001E-2</v>
      </c>
      <c r="O12" s="143">
        <f t="shared" si="5"/>
        <v>0.14591999999999999</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204</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174</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7.2000000000000005E-4</v>
      </c>
      <c r="P23" s="146"/>
      <c r="Q23" s="146">
        <f>SUM(Q24:Q25)</f>
        <v>0</v>
      </c>
      <c r="R23" s="146"/>
      <c r="S23" s="146"/>
      <c r="T23" s="147"/>
      <c r="U23" s="146">
        <f>SUM(U24:U25)</f>
        <v>37.14</v>
      </c>
      <c r="AE23" t="s">
        <v>97</v>
      </c>
    </row>
    <row r="24" spans="1:60" ht="20.399999999999999" outlineLevel="1" x14ac:dyDescent="0.25">
      <c r="A24" s="136">
        <v>12</v>
      </c>
      <c r="B24" s="136" t="s">
        <v>160</v>
      </c>
      <c r="C24" s="171" t="s">
        <v>207</v>
      </c>
      <c r="D24" s="142" t="s">
        <v>147</v>
      </c>
      <c r="E24" s="148">
        <v>12</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23.64</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36</v>
      </c>
      <c r="F25" s="150">
        <f>H25+J25</f>
        <v>0</v>
      </c>
      <c r="G25" s="150">
        <f>ROUND(E25*F25,2)</f>
        <v>0</v>
      </c>
      <c r="H25" s="151"/>
      <c r="I25" s="150">
        <f>ROUND(E25*H25,2)</f>
        <v>0</v>
      </c>
      <c r="J25" s="151"/>
      <c r="K25" s="150">
        <f>ROUND(E25*J25,2)</f>
        <v>0</v>
      </c>
      <c r="L25" s="150">
        <v>21</v>
      </c>
      <c r="M25" s="150">
        <f>G25*(1+L25/100)</f>
        <v>0</v>
      </c>
      <c r="N25" s="143">
        <v>2.0000000000000002E-5</v>
      </c>
      <c r="O25" s="143">
        <f>ROUND(E25*N25,5)</f>
        <v>7.2000000000000005E-4</v>
      </c>
      <c r="P25" s="143">
        <v>0</v>
      </c>
      <c r="Q25" s="143">
        <f>ROUND(E25*P25,5)</f>
        <v>0</v>
      </c>
      <c r="R25" s="143"/>
      <c r="S25" s="143"/>
      <c r="T25" s="144">
        <v>0.375</v>
      </c>
      <c r="U25" s="143">
        <f>ROUND(E25*T25,2)</f>
        <v>13.5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BH40"/>
  <sheetViews>
    <sheetView topLeftCell="A9" workbookViewId="0">
      <selection activeCell="C26" sqref="C26"/>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175</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0.68115999999999999</v>
      </c>
      <c r="P8" s="140"/>
      <c r="Q8" s="140">
        <f>SUM(Q9:Q14)</f>
        <v>0</v>
      </c>
      <c r="R8" s="140"/>
      <c r="S8" s="140"/>
      <c r="T8" s="155"/>
      <c r="U8" s="140">
        <f>SUM(U9:U14)</f>
        <v>21.83</v>
      </c>
      <c r="AE8" t="s">
        <v>97</v>
      </c>
    </row>
    <row r="9" spans="1:60" ht="20.399999999999999" outlineLevel="1" x14ac:dyDescent="0.25">
      <c r="A9" s="136">
        <v>1</v>
      </c>
      <c r="B9" s="136" t="s">
        <v>145</v>
      </c>
      <c r="C9" s="171" t="s">
        <v>146</v>
      </c>
      <c r="D9" s="142" t="s">
        <v>147</v>
      </c>
      <c r="E9" s="148">
        <v>26</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8.0339999999999995E-2</v>
      </c>
      <c r="P9" s="143">
        <v>0</v>
      </c>
      <c r="Q9" s="143">
        <f t="shared" ref="Q9:Q14" si="6">ROUND(E9*P9,5)</f>
        <v>0</v>
      </c>
      <c r="R9" s="143"/>
      <c r="S9" s="143"/>
      <c r="T9" s="144">
        <v>0.32</v>
      </c>
      <c r="U9" s="143">
        <f t="shared" ref="U9:U14" si="7">ROUND(E9*T9,2)</f>
        <v>8.32</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6</v>
      </c>
      <c r="F10" s="150">
        <f t="shared" si="0"/>
        <v>0</v>
      </c>
      <c r="G10" s="150">
        <f t="shared" si="1"/>
        <v>0</v>
      </c>
      <c r="H10" s="151"/>
      <c r="I10" s="150">
        <f t="shared" si="2"/>
        <v>0</v>
      </c>
      <c r="J10" s="151"/>
      <c r="K10" s="150">
        <f t="shared" si="3"/>
        <v>0</v>
      </c>
      <c r="L10" s="150">
        <v>21</v>
      </c>
      <c r="M10" s="150">
        <f t="shared" si="4"/>
        <v>0</v>
      </c>
      <c r="N10" s="143">
        <v>3.14E-3</v>
      </c>
      <c r="O10" s="143">
        <f t="shared" si="5"/>
        <v>1.8839999999999999E-2</v>
      </c>
      <c r="P10" s="143">
        <v>0</v>
      </c>
      <c r="Q10" s="143">
        <f t="shared" si="6"/>
        <v>0</v>
      </c>
      <c r="R10" s="143"/>
      <c r="S10" s="143"/>
      <c r="T10" s="144">
        <v>0.42</v>
      </c>
      <c r="U10" s="143">
        <f t="shared" si="7"/>
        <v>2.52</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26</v>
      </c>
      <c r="F11" s="150">
        <f t="shared" si="0"/>
        <v>0</v>
      </c>
      <c r="G11" s="150">
        <f t="shared" si="1"/>
        <v>0</v>
      </c>
      <c r="H11" s="151"/>
      <c r="I11" s="150">
        <f t="shared" si="2"/>
        <v>0</v>
      </c>
      <c r="J11" s="151"/>
      <c r="K11" s="150">
        <f t="shared" si="3"/>
        <v>0</v>
      </c>
      <c r="L11" s="150">
        <v>21</v>
      </c>
      <c r="M11" s="150">
        <f t="shared" si="4"/>
        <v>0</v>
      </c>
      <c r="N11" s="143">
        <v>1.064E-2</v>
      </c>
      <c r="O11" s="143">
        <f t="shared" si="5"/>
        <v>0.27664</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6</v>
      </c>
      <c r="F12" s="150">
        <f t="shared" si="0"/>
        <v>0</v>
      </c>
      <c r="G12" s="150">
        <f t="shared" si="1"/>
        <v>0</v>
      </c>
      <c r="H12" s="151"/>
      <c r="I12" s="150">
        <f t="shared" si="2"/>
        <v>0</v>
      </c>
      <c r="J12" s="151"/>
      <c r="K12" s="150">
        <f t="shared" si="3"/>
        <v>0</v>
      </c>
      <c r="L12" s="150">
        <v>21</v>
      </c>
      <c r="M12" s="150">
        <f t="shared" si="4"/>
        <v>0</v>
      </c>
      <c r="N12" s="143">
        <v>1.2160000000000001E-2</v>
      </c>
      <c r="O12" s="143">
        <f t="shared" si="5"/>
        <v>7.2959999999999997E-2</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204</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174</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5.9999999999999995E-4</v>
      </c>
      <c r="P23" s="146"/>
      <c r="Q23" s="146">
        <f>SUM(Q24:Q25)</f>
        <v>0</v>
      </c>
      <c r="R23" s="146"/>
      <c r="S23" s="146"/>
      <c r="T23" s="147"/>
      <c r="U23" s="146">
        <f>SUM(U24:U25)</f>
        <v>23.07</v>
      </c>
      <c r="AE23" t="s">
        <v>97</v>
      </c>
    </row>
    <row r="24" spans="1:60" ht="20.399999999999999" outlineLevel="1" x14ac:dyDescent="0.25">
      <c r="A24" s="136">
        <v>12</v>
      </c>
      <c r="B24" s="136" t="s">
        <v>160</v>
      </c>
      <c r="C24" s="171" t="s">
        <v>207</v>
      </c>
      <c r="D24" s="142" t="s">
        <v>147</v>
      </c>
      <c r="E24" s="148">
        <v>6</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11.82</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30</v>
      </c>
      <c r="F25" s="150">
        <f>H25+J25</f>
        <v>0</v>
      </c>
      <c r="G25" s="150">
        <f>ROUND(E25*F25,2)</f>
        <v>0</v>
      </c>
      <c r="H25" s="151"/>
      <c r="I25" s="150">
        <f>ROUND(E25*H25,2)</f>
        <v>0</v>
      </c>
      <c r="J25" s="151"/>
      <c r="K25" s="150">
        <f>ROUND(E25*J25,2)</f>
        <v>0</v>
      </c>
      <c r="L25" s="150">
        <v>21</v>
      </c>
      <c r="M25" s="150">
        <f>G25*(1+L25/100)</f>
        <v>0</v>
      </c>
      <c r="N25" s="143">
        <v>2.0000000000000002E-5</v>
      </c>
      <c r="O25" s="143">
        <f>ROUND(E25*N25,5)</f>
        <v>5.9999999999999995E-4</v>
      </c>
      <c r="P25" s="143">
        <v>0</v>
      </c>
      <c r="Q25" s="143">
        <f>ROUND(E25*P25,5)</f>
        <v>0</v>
      </c>
      <c r="R25" s="143"/>
      <c r="S25" s="143"/>
      <c r="T25" s="144">
        <v>0.375</v>
      </c>
      <c r="U25" s="143">
        <f>ROUND(E25*T25,2)</f>
        <v>11.25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BH40"/>
  <sheetViews>
    <sheetView tabSelected="1" topLeftCell="A6" workbookViewId="0">
      <selection activeCell="H11" sqref="H11"/>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176</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1.00637</v>
      </c>
      <c r="P8" s="140"/>
      <c r="Q8" s="140">
        <f>SUM(Q9:Q14)</f>
        <v>0</v>
      </c>
      <c r="R8" s="140"/>
      <c r="S8" s="140"/>
      <c r="T8" s="155"/>
      <c r="U8" s="140">
        <f>SUM(U9:U14)</f>
        <v>29.79</v>
      </c>
      <c r="AE8" t="s">
        <v>97</v>
      </c>
    </row>
    <row r="9" spans="1:60" ht="20.399999999999999" outlineLevel="1" x14ac:dyDescent="0.25">
      <c r="A9" s="136">
        <v>1</v>
      </c>
      <c r="B9" s="136" t="s">
        <v>145</v>
      </c>
      <c r="C9" s="171" t="s">
        <v>146</v>
      </c>
      <c r="D9" s="142" t="s">
        <v>147</v>
      </c>
      <c r="E9" s="148">
        <v>43</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0.13286999999999999</v>
      </c>
      <c r="P9" s="143">
        <v>0</v>
      </c>
      <c r="Q9" s="143">
        <f t="shared" ref="Q9:Q14" si="6">ROUND(E9*P9,5)</f>
        <v>0</v>
      </c>
      <c r="R9" s="143"/>
      <c r="S9" s="143"/>
      <c r="T9" s="144">
        <v>0.32</v>
      </c>
      <c r="U9" s="143">
        <f t="shared" ref="U9:U14" si="7">ROUND(E9*T9,2)</f>
        <v>13.76</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12</v>
      </c>
      <c r="F10" s="150">
        <f t="shared" si="0"/>
        <v>0</v>
      </c>
      <c r="G10" s="150">
        <f t="shared" si="1"/>
        <v>0</v>
      </c>
      <c r="H10" s="151"/>
      <c r="I10" s="150">
        <f t="shared" si="2"/>
        <v>0</v>
      </c>
      <c r="J10" s="151"/>
      <c r="K10" s="150">
        <f t="shared" si="3"/>
        <v>0</v>
      </c>
      <c r="L10" s="150">
        <v>21</v>
      </c>
      <c r="M10" s="150">
        <f t="shared" si="4"/>
        <v>0</v>
      </c>
      <c r="N10" s="143">
        <v>3.14E-3</v>
      </c>
      <c r="O10" s="143">
        <f t="shared" si="5"/>
        <v>3.7679999999999998E-2</v>
      </c>
      <c r="P10" s="143">
        <v>0</v>
      </c>
      <c r="Q10" s="143">
        <f t="shared" si="6"/>
        <v>0</v>
      </c>
      <c r="R10" s="143"/>
      <c r="S10" s="143"/>
      <c r="T10" s="144">
        <v>0.42</v>
      </c>
      <c r="U10" s="143">
        <f t="shared" si="7"/>
        <v>5.04</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43</v>
      </c>
      <c r="F11" s="150">
        <f t="shared" si="0"/>
        <v>0</v>
      </c>
      <c r="G11" s="150">
        <f t="shared" si="1"/>
        <v>0</v>
      </c>
      <c r="H11" s="151"/>
      <c r="I11" s="150">
        <f t="shared" si="2"/>
        <v>0</v>
      </c>
      <c r="J11" s="151"/>
      <c r="K11" s="150">
        <f t="shared" si="3"/>
        <v>0</v>
      </c>
      <c r="L11" s="150">
        <v>21</v>
      </c>
      <c r="M11" s="150">
        <f t="shared" si="4"/>
        <v>0</v>
      </c>
      <c r="N11" s="143">
        <v>1.064E-2</v>
      </c>
      <c r="O11" s="143">
        <f t="shared" si="5"/>
        <v>0.45751999999999998</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12</v>
      </c>
      <c r="F12" s="150">
        <f t="shared" si="0"/>
        <v>0</v>
      </c>
      <c r="G12" s="150">
        <f t="shared" si="1"/>
        <v>0</v>
      </c>
      <c r="H12" s="151"/>
      <c r="I12" s="150">
        <f t="shared" si="2"/>
        <v>0</v>
      </c>
      <c r="J12" s="151"/>
      <c r="K12" s="150">
        <f t="shared" si="3"/>
        <v>0</v>
      </c>
      <c r="L12" s="150">
        <v>21</v>
      </c>
      <c r="M12" s="150">
        <f t="shared" si="4"/>
        <v>0</v>
      </c>
      <c r="N12" s="143">
        <v>1.2160000000000001E-2</v>
      </c>
      <c r="O12" s="143">
        <f t="shared" si="5"/>
        <v>0.14591999999999999</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208</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174</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7.2000000000000005E-4</v>
      </c>
      <c r="P23" s="146"/>
      <c r="Q23" s="146">
        <f>SUM(Q24:Q25)</f>
        <v>0</v>
      </c>
      <c r="R23" s="146"/>
      <c r="S23" s="146"/>
      <c r="T23" s="147"/>
      <c r="U23" s="146">
        <f>SUM(U24:U25)</f>
        <v>37.14</v>
      </c>
      <c r="AE23" t="s">
        <v>97</v>
      </c>
    </row>
    <row r="24" spans="1:60" ht="20.399999999999999" outlineLevel="1" x14ac:dyDescent="0.25">
      <c r="A24" s="136">
        <v>12</v>
      </c>
      <c r="B24" s="136" t="s">
        <v>160</v>
      </c>
      <c r="C24" s="171" t="s">
        <v>209</v>
      </c>
      <c r="D24" s="142" t="s">
        <v>147</v>
      </c>
      <c r="E24" s="148">
        <v>12</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23.64</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36</v>
      </c>
      <c r="F25" s="150">
        <f>H25+J25</f>
        <v>0</v>
      </c>
      <c r="G25" s="150">
        <f>ROUND(E25*F25,2)</f>
        <v>0</v>
      </c>
      <c r="H25" s="151"/>
      <c r="I25" s="150">
        <f>ROUND(E25*H25,2)</f>
        <v>0</v>
      </c>
      <c r="J25" s="151"/>
      <c r="K25" s="150">
        <f>ROUND(E25*J25,2)</f>
        <v>0</v>
      </c>
      <c r="L25" s="150">
        <v>21</v>
      </c>
      <c r="M25" s="150">
        <f>G25*(1+L25/100)</f>
        <v>0</v>
      </c>
      <c r="N25" s="143">
        <v>2.0000000000000002E-5</v>
      </c>
      <c r="O25" s="143">
        <f>ROUND(E25*N25,5)</f>
        <v>7.2000000000000005E-4</v>
      </c>
      <c r="P25" s="143">
        <v>0</v>
      </c>
      <c r="Q25" s="143">
        <f>ROUND(E25*P25,5)</f>
        <v>0</v>
      </c>
      <c r="R25" s="143"/>
      <c r="S25" s="143"/>
      <c r="T25" s="144">
        <v>0.375</v>
      </c>
      <c r="U25" s="143">
        <f>ROUND(E25*T25,2)</f>
        <v>13.5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heetPr>
  <dimension ref="A1:BH40"/>
  <sheetViews>
    <sheetView topLeftCell="A6" workbookViewId="0">
      <selection activeCell="A23" sqref="A23"/>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177</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0.93447999999999998</v>
      </c>
      <c r="P8" s="140"/>
      <c r="Q8" s="140">
        <f>SUM(Q9:Q14)</f>
        <v>0</v>
      </c>
      <c r="R8" s="140"/>
      <c r="S8" s="140"/>
      <c r="T8" s="155"/>
      <c r="U8" s="140">
        <f>SUM(U9:U14)</f>
        <v>26.91</v>
      </c>
      <c r="AE8" t="s">
        <v>97</v>
      </c>
    </row>
    <row r="9" spans="1:60" ht="20.399999999999999" outlineLevel="1" x14ac:dyDescent="0.25">
      <c r="A9" s="136">
        <v>1</v>
      </c>
      <c r="B9" s="136" t="s">
        <v>145</v>
      </c>
      <c r="C9" s="171" t="s">
        <v>146</v>
      </c>
      <c r="D9" s="142" t="s">
        <v>147</v>
      </c>
      <c r="E9" s="148">
        <v>34</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0.10506</v>
      </c>
      <c r="P9" s="143">
        <v>0</v>
      </c>
      <c r="Q9" s="143">
        <f t="shared" ref="Q9:Q14" si="6">ROUND(E9*P9,5)</f>
        <v>0</v>
      </c>
      <c r="R9" s="143"/>
      <c r="S9" s="143"/>
      <c r="T9" s="144">
        <v>0.32</v>
      </c>
      <c r="U9" s="143">
        <f t="shared" ref="U9:U14" si="7">ROUND(E9*T9,2)</f>
        <v>10.88</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12</v>
      </c>
      <c r="F10" s="150">
        <f t="shared" si="0"/>
        <v>0</v>
      </c>
      <c r="G10" s="150">
        <f t="shared" si="1"/>
        <v>0</v>
      </c>
      <c r="H10" s="151"/>
      <c r="I10" s="150">
        <f t="shared" si="2"/>
        <v>0</v>
      </c>
      <c r="J10" s="151"/>
      <c r="K10" s="150">
        <f t="shared" si="3"/>
        <v>0</v>
      </c>
      <c r="L10" s="150">
        <v>21</v>
      </c>
      <c r="M10" s="150">
        <f t="shared" si="4"/>
        <v>0</v>
      </c>
      <c r="N10" s="143">
        <v>3.14E-3</v>
      </c>
      <c r="O10" s="143">
        <f t="shared" si="5"/>
        <v>3.7679999999999998E-2</v>
      </c>
      <c r="P10" s="143">
        <v>0</v>
      </c>
      <c r="Q10" s="143">
        <f t="shared" si="6"/>
        <v>0</v>
      </c>
      <c r="R10" s="143"/>
      <c r="S10" s="143"/>
      <c r="T10" s="144">
        <v>0.42</v>
      </c>
      <c r="U10" s="143">
        <f t="shared" si="7"/>
        <v>5.04</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150</v>
      </c>
      <c r="C11" s="171" t="s">
        <v>151</v>
      </c>
      <c r="D11" s="142" t="s">
        <v>147</v>
      </c>
      <c r="E11" s="148">
        <v>34</v>
      </c>
      <c r="F11" s="150">
        <f t="shared" si="0"/>
        <v>0</v>
      </c>
      <c r="G11" s="150">
        <f t="shared" si="1"/>
        <v>0</v>
      </c>
      <c r="H11" s="151"/>
      <c r="I11" s="150">
        <f t="shared" si="2"/>
        <v>0</v>
      </c>
      <c r="J11" s="151"/>
      <c r="K11" s="150">
        <f t="shared" si="3"/>
        <v>0</v>
      </c>
      <c r="L11" s="150">
        <v>21</v>
      </c>
      <c r="M11" s="150">
        <f t="shared" si="4"/>
        <v>0</v>
      </c>
      <c r="N11" s="143">
        <v>1.2160000000000001E-2</v>
      </c>
      <c r="O11" s="143">
        <f t="shared" si="5"/>
        <v>0.41343999999999997</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12</v>
      </c>
      <c r="F12" s="150">
        <f t="shared" si="0"/>
        <v>0</v>
      </c>
      <c r="G12" s="150">
        <f t="shared" si="1"/>
        <v>0</v>
      </c>
      <c r="H12" s="151"/>
      <c r="I12" s="150">
        <f t="shared" si="2"/>
        <v>0</v>
      </c>
      <c r="J12" s="151"/>
      <c r="K12" s="150">
        <f t="shared" si="3"/>
        <v>0</v>
      </c>
      <c r="L12" s="150">
        <v>21</v>
      </c>
      <c r="M12" s="150">
        <f t="shared" si="4"/>
        <v>0</v>
      </c>
      <c r="N12" s="143">
        <v>1.2160000000000001E-2</v>
      </c>
      <c r="O12" s="143">
        <f t="shared" si="5"/>
        <v>0.14591999999999999</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156</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0.86848999999999998</v>
      </c>
      <c r="P17" s="146"/>
      <c r="Q17" s="146">
        <f>SUM(Q18:Q19)</f>
        <v>0</v>
      </c>
      <c r="R17" s="146"/>
      <c r="S17" s="146"/>
      <c r="T17" s="147"/>
      <c r="U17" s="146">
        <f>SUM(U18:U19)</f>
        <v>15</v>
      </c>
      <c r="AE17" t="s">
        <v>97</v>
      </c>
    </row>
    <row r="18" spans="1:60" ht="20.399999999999999" outlineLevel="1" x14ac:dyDescent="0.25">
      <c r="A18" s="136">
        <v>8</v>
      </c>
      <c r="B18" s="136" t="s">
        <v>110</v>
      </c>
      <c r="C18" s="171" t="s">
        <v>178</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7</v>
      </c>
      <c r="F19" s="150">
        <f>H19+J19</f>
        <v>0</v>
      </c>
      <c r="G19" s="150">
        <f>ROUND(E19*F19,2)</f>
        <v>0</v>
      </c>
      <c r="H19" s="151"/>
      <c r="I19" s="150">
        <f>ROUND(E19*H19,2)</f>
        <v>0</v>
      </c>
      <c r="J19" s="151"/>
      <c r="K19" s="150">
        <f>ROUND(E19*J19,2)</f>
        <v>0</v>
      </c>
      <c r="L19" s="150">
        <v>21</v>
      </c>
      <c r="M19" s="150">
        <f>G19*(1+L19/100)</f>
        <v>0</v>
      </c>
      <c r="N19" s="143">
        <v>3.0970000000000001E-2</v>
      </c>
      <c r="O19" s="143">
        <f>ROUND(E19*N19,5)</f>
        <v>0.21679000000000001</v>
      </c>
      <c r="P19" s="143">
        <v>0</v>
      </c>
      <c r="Q19" s="143">
        <f>ROUND(E19*P19,5)</f>
        <v>0</v>
      </c>
      <c r="R19" s="143"/>
      <c r="S19" s="143"/>
      <c r="T19" s="144">
        <v>1.35</v>
      </c>
      <c r="U19" s="143">
        <f>ROUND(E19*T19,2)</f>
        <v>9.4499999999999993</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2.384E-2</v>
      </c>
      <c r="P20" s="146"/>
      <c r="Q20" s="146">
        <f>SUM(Q21:Q22)</f>
        <v>0</v>
      </c>
      <c r="R20" s="146"/>
      <c r="S20" s="146"/>
      <c r="T20" s="147"/>
      <c r="U20" s="146">
        <f>SUM(U21:U22)</f>
        <v>5.43</v>
      </c>
      <c r="AE20" t="s">
        <v>97</v>
      </c>
    </row>
    <row r="21" spans="1:60" outlineLevel="1" x14ac:dyDescent="0.25">
      <c r="A21" s="136">
        <v>10</v>
      </c>
      <c r="B21" s="136" t="s">
        <v>125</v>
      </c>
      <c r="C21" s="171" t="s">
        <v>126</v>
      </c>
      <c r="D21" s="142" t="s">
        <v>127</v>
      </c>
      <c r="E21" s="148">
        <v>25</v>
      </c>
      <c r="F21" s="150">
        <f>H21+J21</f>
        <v>0</v>
      </c>
      <c r="G21" s="150">
        <f>ROUND(E21*F21,2)</f>
        <v>0</v>
      </c>
      <c r="H21" s="151"/>
      <c r="I21" s="150">
        <f>ROUND(E21*H21,2)</f>
        <v>0</v>
      </c>
      <c r="J21" s="151"/>
      <c r="K21" s="150">
        <f>ROUND(E21*J21,2)</f>
        <v>0</v>
      </c>
      <c r="L21" s="150">
        <v>21</v>
      </c>
      <c r="M21" s="150">
        <f>G21*(1+L21/100)</f>
        <v>0</v>
      </c>
      <c r="N21" s="143">
        <v>8.4999999999999995E-4</v>
      </c>
      <c r="O21" s="143">
        <f>ROUND(E21*N21,5)</f>
        <v>2.1250000000000002E-2</v>
      </c>
      <c r="P21" s="143">
        <v>0</v>
      </c>
      <c r="Q21" s="143">
        <f>ROUND(E21*P21,5)</f>
        <v>0</v>
      </c>
      <c r="R21" s="143"/>
      <c r="S21" s="143"/>
      <c r="T21" s="144">
        <v>0.20691000000000001</v>
      </c>
      <c r="U21" s="143">
        <f>ROUND(E21*T21,2)</f>
        <v>5.17</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210</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7.2000000000000005E-4</v>
      </c>
      <c r="P23" s="146"/>
      <c r="Q23" s="146">
        <f>SUM(Q24:Q25)</f>
        <v>0</v>
      </c>
      <c r="R23" s="146"/>
      <c r="S23" s="146"/>
      <c r="T23" s="147"/>
      <c r="U23" s="146">
        <f>SUM(U24:U25)</f>
        <v>37.14</v>
      </c>
      <c r="AE23" t="s">
        <v>97</v>
      </c>
    </row>
    <row r="24" spans="1:60" ht="20.399999999999999" outlineLevel="1" x14ac:dyDescent="0.25">
      <c r="A24" s="136">
        <v>12</v>
      </c>
      <c r="B24" s="136" t="s">
        <v>160</v>
      </c>
      <c r="C24" s="171" t="s">
        <v>200</v>
      </c>
      <c r="D24" s="142" t="s">
        <v>147</v>
      </c>
      <c r="E24" s="148">
        <v>12</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23.64</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162</v>
      </c>
      <c r="D25" s="142" t="s">
        <v>127</v>
      </c>
      <c r="E25" s="148">
        <v>36</v>
      </c>
      <c r="F25" s="150">
        <f>H25+J25</f>
        <v>0</v>
      </c>
      <c r="G25" s="150">
        <f>ROUND(E25*F25,2)</f>
        <v>0</v>
      </c>
      <c r="H25" s="151"/>
      <c r="I25" s="150">
        <f>ROUND(E25*H25,2)</f>
        <v>0</v>
      </c>
      <c r="J25" s="151"/>
      <c r="K25" s="150">
        <f>ROUND(E25*J25,2)</f>
        <v>0</v>
      </c>
      <c r="L25" s="150">
        <v>21</v>
      </c>
      <c r="M25" s="150">
        <f>G25*(1+L25/100)</f>
        <v>0</v>
      </c>
      <c r="N25" s="143">
        <v>2.0000000000000002E-5</v>
      </c>
      <c r="O25" s="143">
        <f>ROUND(E25*N25,5)</f>
        <v>7.2000000000000005E-4</v>
      </c>
      <c r="P25" s="143">
        <v>0</v>
      </c>
      <c r="Q25" s="143">
        <f>ROUND(E25*P25,5)</f>
        <v>0</v>
      </c>
      <c r="R25" s="143"/>
      <c r="S25" s="143"/>
      <c r="T25" s="144">
        <v>0.375</v>
      </c>
      <c r="U25" s="143">
        <f>ROUND(E25*T25,2)</f>
        <v>13.5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heetPr>
  <dimension ref="A1:BH40"/>
  <sheetViews>
    <sheetView topLeftCell="A6" workbookViewId="0">
      <selection activeCell="C26" sqref="C26"/>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179</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0.79414000000000007</v>
      </c>
      <c r="P8" s="140"/>
      <c r="Q8" s="140">
        <f>SUM(Q9:Q14)</f>
        <v>0</v>
      </c>
      <c r="R8" s="140"/>
      <c r="S8" s="140"/>
      <c r="T8" s="155"/>
      <c r="U8" s="140">
        <f>SUM(U9:U14)</f>
        <v>24.59</v>
      </c>
      <c r="AE8" t="s">
        <v>97</v>
      </c>
    </row>
    <row r="9" spans="1:60" ht="20.399999999999999" outlineLevel="1" x14ac:dyDescent="0.25">
      <c r="A9" s="136">
        <v>1</v>
      </c>
      <c r="B9" s="136" t="s">
        <v>145</v>
      </c>
      <c r="C9" s="171" t="s">
        <v>146</v>
      </c>
      <c r="D9" s="142" t="s">
        <v>147</v>
      </c>
      <c r="E9" s="148">
        <v>32</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9.8879999999999996E-2</v>
      </c>
      <c r="P9" s="143">
        <v>0</v>
      </c>
      <c r="Q9" s="143">
        <f t="shared" ref="Q9:Q14" si="6">ROUND(E9*P9,5)</f>
        <v>0</v>
      </c>
      <c r="R9" s="143"/>
      <c r="S9" s="143"/>
      <c r="T9" s="144">
        <v>0.32</v>
      </c>
      <c r="U9" s="143">
        <f t="shared" ref="U9:U14" si="7">ROUND(E9*T9,2)</f>
        <v>10.24</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8</v>
      </c>
      <c r="F10" s="150">
        <f t="shared" si="0"/>
        <v>0</v>
      </c>
      <c r="G10" s="150">
        <f t="shared" si="1"/>
        <v>0</v>
      </c>
      <c r="H10" s="151"/>
      <c r="I10" s="150">
        <f t="shared" si="2"/>
        <v>0</v>
      </c>
      <c r="J10" s="151"/>
      <c r="K10" s="150">
        <f t="shared" si="3"/>
        <v>0</v>
      </c>
      <c r="L10" s="150">
        <v>21</v>
      </c>
      <c r="M10" s="150">
        <f t="shared" si="4"/>
        <v>0</v>
      </c>
      <c r="N10" s="143">
        <v>3.14E-3</v>
      </c>
      <c r="O10" s="143">
        <f t="shared" si="5"/>
        <v>2.512E-2</v>
      </c>
      <c r="P10" s="143">
        <v>0</v>
      </c>
      <c r="Q10" s="143">
        <f t="shared" si="6"/>
        <v>0</v>
      </c>
      <c r="R10" s="143"/>
      <c r="S10" s="143"/>
      <c r="T10" s="144">
        <v>0.42</v>
      </c>
      <c r="U10" s="143">
        <f t="shared" si="7"/>
        <v>3.36</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32</v>
      </c>
      <c r="F11" s="150">
        <f t="shared" si="0"/>
        <v>0</v>
      </c>
      <c r="G11" s="150">
        <f t="shared" si="1"/>
        <v>0</v>
      </c>
      <c r="H11" s="151"/>
      <c r="I11" s="150">
        <f t="shared" si="2"/>
        <v>0</v>
      </c>
      <c r="J11" s="151"/>
      <c r="K11" s="150">
        <f t="shared" si="3"/>
        <v>0</v>
      </c>
      <c r="L11" s="150">
        <v>21</v>
      </c>
      <c r="M11" s="150">
        <f t="shared" si="4"/>
        <v>0</v>
      </c>
      <c r="N11" s="143">
        <v>1.064E-2</v>
      </c>
      <c r="O11" s="143">
        <f t="shared" si="5"/>
        <v>0.34048</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8</v>
      </c>
      <c r="F12" s="150">
        <f t="shared" si="0"/>
        <v>0</v>
      </c>
      <c r="G12" s="150">
        <f t="shared" si="1"/>
        <v>0</v>
      </c>
      <c r="H12" s="151"/>
      <c r="I12" s="150">
        <f t="shared" si="2"/>
        <v>0</v>
      </c>
      <c r="J12" s="151"/>
      <c r="K12" s="150">
        <f t="shared" si="3"/>
        <v>0</v>
      </c>
      <c r="L12" s="150">
        <v>21</v>
      </c>
      <c r="M12" s="150">
        <f t="shared" si="4"/>
        <v>0</v>
      </c>
      <c r="N12" s="143">
        <v>1.2160000000000001E-2</v>
      </c>
      <c r="O12" s="143">
        <f t="shared" si="5"/>
        <v>9.7280000000000005E-2</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204</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174</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6.4000000000000005E-4</v>
      </c>
      <c r="P23" s="146"/>
      <c r="Q23" s="146">
        <f>SUM(Q24:Q25)</f>
        <v>0</v>
      </c>
      <c r="R23" s="146"/>
      <c r="S23" s="146"/>
      <c r="T23" s="147"/>
      <c r="U23" s="146">
        <f>SUM(U24:U25)</f>
        <v>27.759999999999998</v>
      </c>
      <c r="AE23" t="s">
        <v>97</v>
      </c>
    </row>
    <row r="24" spans="1:60" ht="20.399999999999999" outlineLevel="1" x14ac:dyDescent="0.25">
      <c r="A24" s="136">
        <v>12</v>
      </c>
      <c r="B24" s="136" t="s">
        <v>160</v>
      </c>
      <c r="C24" s="171" t="s">
        <v>207</v>
      </c>
      <c r="D24" s="142" t="s">
        <v>147</v>
      </c>
      <c r="E24" s="148">
        <v>8</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15.76</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32</v>
      </c>
      <c r="F25" s="150">
        <f>H25+J25</f>
        <v>0</v>
      </c>
      <c r="G25" s="150">
        <f>ROUND(E25*F25,2)</f>
        <v>0</v>
      </c>
      <c r="H25" s="151"/>
      <c r="I25" s="150">
        <f>ROUND(E25*H25,2)</f>
        <v>0</v>
      </c>
      <c r="J25" s="151"/>
      <c r="K25" s="150">
        <f>ROUND(E25*J25,2)</f>
        <v>0</v>
      </c>
      <c r="L25" s="150">
        <v>21</v>
      </c>
      <c r="M25" s="150">
        <f>G25*(1+L25/100)</f>
        <v>0</v>
      </c>
      <c r="N25" s="143">
        <v>2.0000000000000002E-5</v>
      </c>
      <c r="O25" s="143">
        <f>ROUND(E25*N25,5)</f>
        <v>6.4000000000000005E-4</v>
      </c>
      <c r="P25" s="143">
        <v>0</v>
      </c>
      <c r="Q25" s="143">
        <f>ROUND(E25*P25,5)</f>
        <v>0</v>
      </c>
      <c r="R25" s="143"/>
      <c r="S25" s="143"/>
      <c r="T25" s="144">
        <v>0.375</v>
      </c>
      <c r="U25" s="143">
        <f>ROUND(E25*T25,2)</f>
        <v>12</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heetPr>
  <dimension ref="A1:BH40"/>
  <sheetViews>
    <sheetView topLeftCell="A6" workbookViewId="0">
      <selection activeCell="C23" sqref="C23"/>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180</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0.96492999999999995</v>
      </c>
      <c r="P8" s="140"/>
      <c r="Q8" s="140">
        <f>SUM(Q9:Q14)</f>
        <v>0</v>
      </c>
      <c r="R8" s="140"/>
      <c r="S8" s="140"/>
      <c r="T8" s="155"/>
      <c r="U8" s="140">
        <f>SUM(U9:U14)</f>
        <v>27.45</v>
      </c>
      <c r="AE8" t="s">
        <v>97</v>
      </c>
    </row>
    <row r="9" spans="1:60" ht="20.399999999999999" outlineLevel="1" x14ac:dyDescent="0.25">
      <c r="A9" s="136">
        <v>1</v>
      </c>
      <c r="B9" s="136" t="s">
        <v>145</v>
      </c>
      <c r="C9" s="171" t="s">
        <v>146</v>
      </c>
      <c r="D9" s="142" t="s">
        <v>147</v>
      </c>
      <c r="E9" s="148">
        <v>37</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0.11433</v>
      </c>
      <c r="P9" s="143">
        <v>0</v>
      </c>
      <c r="Q9" s="143">
        <f t="shared" ref="Q9:Q14" si="6">ROUND(E9*P9,5)</f>
        <v>0</v>
      </c>
      <c r="R9" s="143"/>
      <c r="S9" s="143"/>
      <c r="T9" s="144">
        <v>0.32</v>
      </c>
      <c r="U9" s="143">
        <f t="shared" ref="U9:U14" si="7">ROUND(E9*T9,2)</f>
        <v>11.84</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11</v>
      </c>
      <c r="F10" s="150">
        <f t="shared" si="0"/>
        <v>0</v>
      </c>
      <c r="G10" s="150">
        <f t="shared" si="1"/>
        <v>0</v>
      </c>
      <c r="H10" s="151"/>
      <c r="I10" s="150">
        <f t="shared" si="2"/>
        <v>0</v>
      </c>
      <c r="J10" s="151"/>
      <c r="K10" s="150">
        <f t="shared" si="3"/>
        <v>0</v>
      </c>
      <c r="L10" s="150">
        <v>21</v>
      </c>
      <c r="M10" s="150">
        <f t="shared" si="4"/>
        <v>0</v>
      </c>
      <c r="N10" s="143">
        <v>3.14E-3</v>
      </c>
      <c r="O10" s="143">
        <f t="shared" si="5"/>
        <v>3.4540000000000001E-2</v>
      </c>
      <c r="P10" s="143">
        <v>0</v>
      </c>
      <c r="Q10" s="143">
        <f t="shared" si="6"/>
        <v>0</v>
      </c>
      <c r="R10" s="143"/>
      <c r="S10" s="143"/>
      <c r="T10" s="144">
        <v>0.42</v>
      </c>
      <c r="U10" s="143">
        <f t="shared" si="7"/>
        <v>4.62</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150</v>
      </c>
      <c r="C11" s="171" t="s">
        <v>151</v>
      </c>
      <c r="D11" s="142" t="s">
        <v>147</v>
      </c>
      <c r="E11" s="148">
        <v>37</v>
      </c>
      <c r="F11" s="150">
        <f t="shared" si="0"/>
        <v>0</v>
      </c>
      <c r="G11" s="150">
        <f t="shared" si="1"/>
        <v>0</v>
      </c>
      <c r="H11" s="151"/>
      <c r="I11" s="150">
        <f t="shared" si="2"/>
        <v>0</v>
      </c>
      <c r="J11" s="151"/>
      <c r="K11" s="150">
        <f t="shared" si="3"/>
        <v>0</v>
      </c>
      <c r="L11" s="150">
        <v>21</v>
      </c>
      <c r="M11" s="150">
        <f t="shared" si="4"/>
        <v>0</v>
      </c>
      <c r="N11" s="143">
        <v>1.2160000000000001E-2</v>
      </c>
      <c r="O11" s="143">
        <f t="shared" si="5"/>
        <v>0.44991999999999999</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11</v>
      </c>
      <c r="F12" s="150">
        <f t="shared" si="0"/>
        <v>0</v>
      </c>
      <c r="G12" s="150">
        <f t="shared" si="1"/>
        <v>0</v>
      </c>
      <c r="H12" s="151"/>
      <c r="I12" s="150">
        <f t="shared" si="2"/>
        <v>0</v>
      </c>
      <c r="J12" s="151"/>
      <c r="K12" s="150">
        <f t="shared" si="3"/>
        <v>0</v>
      </c>
      <c r="L12" s="150">
        <v>21</v>
      </c>
      <c r="M12" s="150">
        <f t="shared" si="4"/>
        <v>0</v>
      </c>
      <c r="N12" s="143">
        <v>1.2160000000000001E-2</v>
      </c>
      <c r="O12" s="143">
        <f t="shared" si="5"/>
        <v>0.13375999999999999</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156</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0.86848999999999998</v>
      </c>
      <c r="P17" s="146"/>
      <c r="Q17" s="146">
        <f>SUM(Q18:Q19)</f>
        <v>0</v>
      </c>
      <c r="R17" s="146"/>
      <c r="S17" s="146"/>
      <c r="T17" s="147"/>
      <c r="U17" s="146">
        <f>SUM(U18:U19)</f>
        <v>15</v>
      </c>
      <c r="AE17" t="s">
        <v>97</v>
      </c>
    </row>
    <row r="18" spans="1:60" ht="20.399999999999999" outlineLevel="1" x14ac:dyDescent="0.25">
      <c r="A18" s="136">
        <v>8</v>
      </c>
      <c r="B18" s="136" t="s">
        <v>110</v>
      </c>
      <c r="C18" s="171" t="s">
        <v>178</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7</v>
      </c>
      <c r="F19" s="150">
        <f>H19+J19</f>
        <v>0</v>
      </c>
      <c r="G19" s="150">
        <f>ROUND(E19*F19,2)</f>
        <v>0</v>
      </c>
      <c r="H19" s="151"/>
      <c r="I19" s="150">
        <f>ROUND(E19*H19,2)</f>
        <v>0</v>
      </c>
      <c r="J19" s="151"/>
      <c r="K19" s="150">
        <f>ROUND(E19*J19,2)</f>
        <v>0</v>
      </c>
      <c r="L19" s="150">
        <v>21</v>
      </c>
      <c r="M19" s="150">
        <f>G19*(1+L19/100)</f>
        <v>0</v>
      </c>
      <c r="N19" s="143">
        <v>3.0970000000000001E-2</v>
      </c>
      <c r="O19" s="143">
        <f>ROUND(E19*N19,5)</f>
        <v>0.21679000000000001</v>
      </c>
      <c r="P19" s="143">
        <v>0</v>
      </c>
      <c r="Q19" s="143">
        <f>ROUND(E19*P19,5)</f>
        <v>0</v>
      </c>
      <c r="R19" s="143"/>
      <c r="S19" s="143"/>
      <c r="T19" s="144">
        <v>1.35</v>
      </c>
      <c r="U19" s="143">
        <f>ROUND(E19*T19,2)</f>
        <v>9.4499999999999993</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2.384E-2</v>
      </c>
      <c r="P20" s="146"/>
      <c r="Q20" s="146">
        <f>SUM(Q21:Q22)</f>
        <v>0</v>
      </c>
      <c r="R20" s="146"/>
      <c r="S20" s="146"/>
      <c r="T20" s="147"/>
      <c r="U20" s="146">
        <f>SUM(U21:U22)</f>
        <v>5.43</v>
      </c>
      <c r="AE20" t="s">
        <v>97</v>
      </c>
    </row>
    <row r="21" spans="1:60" outlineLevel="1" x14ac:dyDescent="0.25">
      <c r="A21" s="136">
        <v>10</v>
      </c>
      <c r="B21" s="136" t="s">
        <v>125</v>
      </c>
      <c r="C21" s="171" t="s">
        <v>126</v>
      </c>
      <c r="D21" s="142" t="s">
        <v>127</v>
      </c>
      <c r="E21" s="148">
        <v>25</v>
      </c>
      <c r="F21" s="150">
        <f>H21+J21</f>
        <v>0</v>
      </c>
      <c r="G21" s="150">
        <f>ROUND(E21*F21,2)</f>
        <v>0</v>
      </c>
      <c r="H21" s="151"/>
      <c r="I21" s="150">
        <f>ROUND(E21*H21,2)</f>
        <v>0</v>
      </c>
      <c r="J21" s="151"/>
      <c r="K21" s="150">
        <f>ROUND(E21*J21,2)</f>
        <v>0</v>
      </c>
      <c r="L21" s="150">
        <v>21</v>
      </c>
      <c r="M21" s="150">
        <f>G21*(1+L21/100)</f>
        <v>0</v>
      </c>
      <c r="N21" s="143">
        <v>8.4999999999999995E-4</v>
      </c>
      <c r="O21" s="143">
        <f>ROUND(E21*N21,5)</f>
        <v>2.1250000000000002E-2</v>
      </c>
      <c r="P21" s="143">
        <v>0</v>
      </c>
      <c r="Q21" s="143">
        <f>ROUND(E21*P21,5)</f>
        <v>0</v>
      </c>
      <c r="R21" s="143"/>
      <c r="S21" s="143"/>
      <c r="T21" s="144">
        <v>0.20691000000000001</v>
      </c>
      <c r="U21" s="143">
        <f>ROUND(E21*T21,2)</f>
        <v>5.17</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210</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7.2000000000000005E-4</v>
      </c>
      <c r="P23" s="146"/>
      <c r="Q23" s="146">
        <f>SUM(Q24:Q25)</f>
        <v>0</v>
      </c>
      <c r="R23" s="146"/>
      <c r="S23" s="146"/>
      <c r="T23" s="147"/>
      <c r="U23" s="146">
        <f>SUM(U24:U25)</f>
        <v>35.17</v>
      </c>
      <c r="AE23" t="s">
        <v>97</v>
      </c>
    </row>
    <row r="24" spans="1:60" ht="20.399999999999999" outlineLevel="1" x14ac:dyDescent="0.25">
      <c r="A24" s="136">
        <v>12</v>
      </c>
      <c r="B24" s="136" t="s">
        <v>160</v>
      </c>
      <c r="C24" s="171" t="s">
        <v>200</v>
      </c>
      <c r="D24" s="142" t="s">
        <v>147</v>
      </c>
      <c r="E24" s="148">
        <v>11</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21.67</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162</v>
      </c>
      <c r="D25" s="142" t="s">
        <v>127</v>
      </c>
      <c r="E25" s="148">
        <v>36</v>
      </c>
      <c r="F25" s="150">
        <f>H25+J25</f>
        <v>0</v>
      </c>
      <c r="G25" s="150">
        <f>ROUND(E25*F25,2)</f>
        <v>0</v>
      </c>
      <c r="H25" s="151"/>
      <c r="I25" s="150">
        <f>ROUND(E25*H25,2)</f>
        <v>0</v>
      </c>
      <c r="J25" s="151"/>
      <c r="K25" s="150">
        <f>ROUND(E25*J25,2)</f>
        <v>0</v>
      </c>
      <c r="L25" s="150">
        <v>21</v>
      </c>
      <c r="M25" s="150">
        <f>G25*(1+L25/100)</f>
        <v>0</v>
      </c>
      <c r="N25" s="143">
        <v>2.0000000000000002E-5</v>
      </c>
      <c r="O25" s="143">
        <f>ROUND(E25*N25,5)</f>
        <v>7.2000000000000005E-4</v>
      </c>
      <c r="P25" s="143">
        <v>0</v>
      </c>
      <c r="Q25" s="143">
        <f>ROUND(E25*P25,5)</f>
        <v>0</v>
      </c>
      <c r="R25" s="143"/>
      <c r="S25" s="143"/>
      <c r="T25" s="144">
        <v>0.375</v>
      </c>
      <c r="U25" s="143">
        <f>ROUND(E25*T25,2)</f>
        <v>13.5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heetPr>
  <dimension ref="A1:BH40"/>
  <sheetViews>
    <sheetView topLeftCell="A9" workbookViewId="0">
      <selection activeCell="C26" sqref="C26"/>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181</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1.03854</v>
      </c>
      <c r="P8" s="140"/>
      <c r="Q8" s="140">
        <f>SUM(Q9:Q14)</f>
        <v>0</v>
      </c>
      <c r="R8" s="140"/>
      <c r="S8" s="140"/>
      <c r="T8" s="155"/>
      <c r="U8" s="140">
        <f>SUM(U9:U14)</f>
        <v>30.729999999999997</v>
      </c>
      <c r="AE8" t="s">
        <v>97</v>
      </c>
    </row>
    <row r="9" spans="1:60" ht="20.399999999999999" outlineLevel="1" x14ac:dyDescent="0.25">
      <c r="A9" s="136">
        <v>1</v>
      </c>
      <c r="B9" s="136" t="s">
        <v>145</v>
      </c>
      <c r="C9" s="171" t="s">
        <v>146</v>
      </c>
      <c r="D9" s="142" t="s">
        <v>147</v>
      </c>
      <c r="E9" s="148">
        <v>42</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0.12978000000000001</v>
      </c>
      <c r="P9" s="143">
        <v>0</v>
      </c>
      <c r="Q9" s="143">
        <f t="shared" ref="Q9:Q14" si="6">ROUND(E9*P9,5)</f>
        <v>0</v>
      </c>
      <c r="R9" s="143"/>
      <c r="S9" s="143"/>
      <c r="T9" s="144">
        <v>0.32</v>
      </c>
      <c r="U9" s="143">
        <f t="shared" ref="U9:U14" si="7">ROUND(E9*T9,2)</f>
        <v>13.44</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15</v>
      </c>
      <c r="F10" s="150">
        <f t="shared" si="0"/>
        <v>0</v>
      </c>
      <c r="G10" s="150">
        <f t="shared" si="1"/>
        <v>0</v>
      </c>
      <c r="H10" s="151"/>
      <c r="I10" s="150">
        <f t="shared" si="2"/>
        <v>0</v>
      </c>
      <c r="J10" s="151"/>
      <c r="K10" s="150">
        <f t="shared" si="3"/>
        <v>0</v>
      </c>
      <c r="L10" s="150">
        <v>21</v>
      </c>
      <c r="M10" s="150">
        <f t="shared" si="4"/>
        <v>0</v>
      </c>
      <c r="N10" s="143">
        <v>3.14E-3</v>
      </c>
      <c r="O10" s="143">
        <f t="shared" si="5"/>
        <v>4.7100000000000003E-2</v>
      </c>
      <c r="P10" s="143">
        <v>0</v>
      </c>
      <c r="Q10" s="143">
        <f t="shared" si="6"/>
        <v>0</v>
      </c>
      <c r="R10" s="143"/>
      <c r="S10" s="143"/>
      <c r="T10" s="144">
        <v>0.42</v>
      </c>
      <c r="U10" s="143">
        <f t="shared" si="7"/>
        <v>6.3</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42</v>
      </c>
      <c r="F11" s="150">
        <f t="shared" si="0"/>
        <v>0</v>
      </c>
      <c r="G11" s="150">
        <f t="shared" si="1"/>
        <v>0</v>
      </c>
      <c r="H11" s="151"/>
      <c r="I11" s="150">
        <f t="shared" si="2"/>
        <v>0</v>
      </c>
      <c r="J11" s="151"/>
      <c r="K11" s="150">
        <f t="shared" si="3"/>
        <v>0</v>
      </c>
      <c r="L11" s="150">
        <v>21</v>
      </c>
      <c r="M11" s="150">
        <f t="shared" si="4"/>
        <v>0</v>
      </c>
      <c r="N11" s="143">
        <v>1.064E-2</v>
      </c>
      <c r="O11" s="143">
        <f t="shared" si="5"/>
        <v>0.44688</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15</v>
      </c>
      <c r="F12" s="150">
        <f t="shared" si="0"/>
        <v>0</v>
      </c>
      <c r="G12" s="150">
        <f t="shared" si="1"/>
        <v>0</v>
      </c>
      <c r="H12" s="151"/>
      <c r="I12" s="150">
        <f t="shared" si="2"/>
        <v>0</v>
      </c>
      <c r="J12" s="151"/>
      <c r="K12" s="150">
        <f t="shared" si="3"/>
        <v>0</v>
      </c>
      <c r="L12" s="150">
        <v>21</v>
      </c>
      <c r="M12" s="150">
        <f t="shared" si="4"/>
        <v>0</v>
      </c>
      <c r="N12" s="143">
        <v>1.2160000000000001E-2</v>
      </c>
      <c r="O12" s="143">
        <f t="shared" si="5"/>
        <v>0.18240000000000001</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156</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182</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6.9999999999999999E-4</v>
      </c>
      <c r="P23" s="146"/>
      <c r="Q23" s="146">
        <f>SUM(Q24:Q25)</f>
        <v>0</v>
      </c>
      <c r="R23" s="146"/>
      <c r="S23" s="146"/>
      <c r="T23" s="147"/>
      <c r="U23" s="146">
        <f>SUM(U24:U25)</f>
        <v>42.68</v>
      </c>
      <c r="AE23" t="s">
        <v>97</v>
      </c>
    </row>
    <row r="24" spans="1:60" ht="20.399999999999999" outlineLevel="1" x14ac:dyDescent="0.25">
      <c r="A24" s="136">
        <v>12</v>
      </c>
      <c r="B24" s="136" t="s">
        <v>160</v>
      </c>
      <c r="C24" s="171" t="s">
        <v>207</v>
      </c>
      <c r="D24" s="142" t="s">
        <v>147</v>
      </c>
      <c r="E24" s="148">
        <v>15</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29.55</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35</v>
      </c>
      <c r="F25" s="150">
        <f>H25+J25</f>
        <v>0</v>
      </c>
      <c r="G25" s="150">
        <f>ROUND(E25*F25,2)</f>
        <v>0</v>
      </c>
      <c r="H25" s="151"/>
      <c r="I25" s="150">
        <f>ROUND(E25*H25,2)</f>
        <v>0</v>
      </c>
      <c r="J25" s="151"/>
      <c r="K25" s="150">
        <f>ROUND(E25*J25,2)</f>
        <v>0</v>
      </c>
      <c r="L25" s="150">
        <v>21</v>
      </c>
      <c r="M25" s="150">
        <f>G25*(1+L25/100)</f>
        <v>0</v>
      </c>
      <c r="N25" s="143">
        <v>2.0000000000000002E-5</v>
      </c>
      <c r="O25" s="143">
        <f>ROUND(E25*N25,5)</f>
        <v>6.9999999999999999E-4</v>
      </c>
      <c r="P25" s="143">
        <v>0</v>
      </c>
      <c r="Q25" s="143">
        <f>ROUND(E25*P25,5)</f>
        <v>0</v>
      </c>
      <c r="R25" s="143"/>
      <c r="S25" s="143"/>
      <c r="T25" s="144">
        <v>0.375</v>
      </c>
      <c r="U25" s="143">
        <f>ROUND(E25*T25,2)</f>
        <v>13.13</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heetPr>
  <dimension ref="A1:BH40"/>
  <sheetViews>
    <sheetView topLeftCell="A9" workbookViewId="0">
      <selection activeCell="H32" sqref="H32"/>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183</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0.68115999999999999</v>
      </c>
      <c r="P8" s="140"/>
      <c r="Q8" s="140">
        <f>SUM(Q9:Q14)</f>
        <v>0</v>
      </c>
      <c r="R8" s="140"/>
      <c r="S8" s="140"/>
      <c r="T8" s="155"/>
      <c r="U8" s="140">
        <f>SUM(U9:U14)</f>
        <v>21.83</v>
      </c>
      <c r="AE8" t="s">
        <v>97</v>
      </c>
    </row>
    <row r="9" spans="1:60" ht="20.399999999999999" outlineLevel="1" x14ac:dyDescent="0.25">
      <c r="A9" s="136">
        <v>1</v>
      </c>
      <c r="B9" s="136" t="s">
        <v>145</v>
      </c>
      <c r="C9" s="171" t="s">
        <v>146</v>
      </c>
      <c r="D9" s="142" t="s">
        <v>147</v>
      </c>
      <c r="E9" s="148">
        <v>26</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8.0339999999999995E-2</v>
      </c>
      <c r="P9" s="143">
        <v>0</v>
      </c>
      <c r="Q9" s="143">
        <f t="shared" ref="Q9:Q14" si="6">ROUND(E9*P9,5)</f>
        <v>0</v>
      </c>
      <c r="R9" s="143"/>
      <c r="S9" s="143"/>
      <c r="T9" s="144">
        <v>0.32</v>
      </c>
      <c r="U9" s="143">
        <f t="shared" ref="U9:U14" si="7">ROUND(E9*T9,2)</f>
        <v>8.32</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6</v>
      </c>
      <c r="F10" s="150">
        <f t="shared" si="0"/>
        <v>0</v>
      </c>
      <c r="G10" s="150">
        <f t="shared" si="1"/>
        <v>0</v>
      </c>
      <c r="H10" s="151"/>
      <c r="I10" s="150">
        <f t="shared" si="2"/>
        <v>0</v>
      </c>
      <c r="J10" s="151"/>
      <c r="K10" s="150">
        <f t="shared" si="3"/>
        <v>0</v>
      </c>
      <c r="L10" s="150">
        <v>21</v>
      </c>
      <c r="M10" s="150">
        <f t="shared" si="4"/>
        <v>0</v>
      </c>
      <c r="N10" s="143">
        <v>3.14E-3</v>
      </c>
      <c r="O10" s="143">
        <f t="shared" si="5"/>
        <v>1.8839999999999999E-2</v>
      </c>
      <c r="P10" s="143">
        <v>0</v>
      </c>
      <c r="Q10" s="143">
        <f t="shared" si="6"/>
        <v>0</v>
      </c>
      <c r="R10" s="143"/>
      <c r="S10" s="143"/>
      <c r="T10" s="144">
        <v>0.42</v>
      </c>
      <c r="U10" s="143">
        <f t="shared" si="7"/>
        <v>2.52</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26</v>
      </c>
      <c r="F11" s="150">
        <f t="shared" si="0"/>
        <v>0</v>
      </c>
      <c r="G11" s="150">
        <f t="shared" si="1"/>
        <v>0</v>
      </c>
      <c r="H11" s="151"/>
      <c r="I11" s="150">
        <f t="shared" si="2"/>
        <v>0</v>
      </c>
      <c r="J11" s="151"/>
      <c r="K11" s="150">
        <f t="shared" si="3"/>
        <v>0</v>
      </c>
      <c r="L11" s="150">
        <v>21</v>
      </c>
      <c r="M11" s="150">
        <f t="shared" si="4"/>
        <v>0</v>
      </c>
      <c r="N11" s="143">
        <v>1.064E-2</v>
      </c>
      <c r="O11" s="143">
        <f t="shared" si="5"/>
        <v>0.27664</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6</v>
      </c>
      <c r="F12" s="150">
        <f t="shared" si="0"/>
        <v>0</v>
      </c>
      <c r="G12" s="150">
        <f t="shared" si="1"/>
        <v>0</v>
      </c>
      <c r="H12" s="151"/>
      <c r="I12" s="150">
        <f t="shared" si="2"/>
        <v>0</v>
      </c>
      <c r="J12" s="151"/>
      <c r="K12" s="150">
        <f t="shared" si="3"/>
        <v>0</v>
      </c>
      <c r="L12" s="150">
        <v>21</v>
      </c>
      <c r="M12" s="150">
        <f t="shared" si="4"/>
        <v>0</v>
      </c>
      <c r="N12" s="143">
        <v>1.2160000000000001E-2</v>
      </c>
      <c r="O12" s="143">
        <f t="shared" si="5"/>
        <v>7.2959999999999997E-2</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204</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182</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5.9999999999999995E-4</v>
      </c>
      <c r="P23" s="146"/>
      <c r="Q23" s="146">
        <f>SUM(Q24:Q25)</f>
        <v>0</v>
      </c>
      <c r="R23" s="146"/>
      <c r="S23" s="146"/>
      <c r="T23" s="147"/>
      <c r="U23" s="146">
        <f>SUM(U24:U25)</f>
        <v>23.07</v>
      </c>
      <c r="AE23" t="s">
        <v>97</v>
      </c>
    </row>
    <row r="24" spans="1:60" ht="20.399999999999999" outlineLevel="1" x14ac:dyDescent="0.25">
      <c r="A24" s="136">
        <v>12</v>
      </c>
      <c r="B24" s="136" t="s">
        <v>160</v>
      </c>
      <c r="C24" s="171" t="s">
        <v>207</v>
      </c>
      <c r="D24" s="142" t="s">
        <v>147</v>
      </c>
      <c r="E24" s="148">
        <v>6</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11.82</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30</v>
      </c>
      <c r="F25" s="150">
        <f>H25+J25</f>
        <v>0</v>
      </c>
      <c r="G25" s="150">
        <f>ROUND(E25*F25,2)</f>
        <v>0</v>
      </c>
      <c r="H25" s="151"/>
      <c r="I25" s="150">
        <f>ROUND(E25*H25,2)</f>
        <v>0</v>
      </c>
      <c r="J25" s="151"/>
      <c r="K25" s="150">
        <f>ROUND(E25*J25,2)</f>
        <v>0</v>
      </c>
      <c r="L25" s="150">
        <v>21</v>
      </c>
      <c r="M25" s="150">
        <f>G25*(1+L25/100)</f>
        <v>0</v>
      </c>
      <c r="N25" s="143">
        <v>2.0000000000000002E-5</v>
      </c>
      <c r="O25" s="143">
        <f>ROUND(E25*N25,5)</f>
        <v>5.9999999999999995E-4</v>
      </c>
      <c r="P25" s="143">
        <v>0</v>
      </c>
      <c r="Q25" s="143">
        <f>ROUND(E25*P25,5)</f>
        <v>0</v>
      </c>
      <c r="R25" s="143"/>
      <c r="S25" s="143"/>
      <c r="T25" s="144">
        <v>0.375</v>
      </c>
      <c r="U25" s="143">
        <f>ROUND(E25*T25,2)</f>
        <v>11.25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57"/>
  <sheetViews>
    <sheetView showGridLines="0" topLeftCell="B86" zoomScaleNormal="100" zoomScaleSheetLayoutView="75" workbookViewId="0">
      <selection activeCell="H97" sqref="H97"/>
    </sheetView>
  </sheetViews>
  <sheetFormatPr defaultColWidth="9" defaultRowHeight="13.2" x14ac:dyDescent="0.25"/>
  <cols>
    <col min="1" max="1" width="8.44140625" hidden="1" customWidth="1"/>
    <col min="2" max="2" width="9.109375" customWidth="1"/>
    <col min="3" max="3" width="7.44140625" customWidth="1"/>
    <col min="4" max="4" width="13.44140625" customWidth="1"/>
    <col min="5" max="5" width="12.109375" customWidth="1"/>
    <col min="6" max="6" width="11.44140625" customWidth="1"/>
    <col min="7" max="9" width="12.6640625" customWidth="1"/>
    <col min="10" max="10" width="6.6640625" customWidth="1"/>
    <col min="11" max="11" width="4.33203125" customWidth="1"/>
    <col min="12" max="15" width="10.6640625" customWidth="1"/>
    <col min="52" max="52" width="92.44140625" customWidth="1"/>
  </cols>
  <sheetData>
    <row r="1" spans="1:15" ht="33.75" customHeight="1" x14ac:dyDescent="0.25">
      <c r="A1" s="62" t="s">
        <v>36</v>
      </c>
      <c r="B1" s="233" t="s">
        <v>42</v>
      </c>
      <c r="C1" s="234"/>
      <c r="D1" s="234"/>
      <c r="E1" s="234"/>
      <c r="F1" s="234"/>
      <c r="G1" s="234"/>
      <c r="H1" s="234"/>
      <c r="I1" s="234"/>
      <c r="J1" s="235"/>
    </row>
    <row r="2" spans="1:15" ht="23.25" customHeight="1" x14ac:dyDescent="0.25">
      <c r="A2" s="3"/>
      <c r="B2" s="70" t="s">
        <v>40</v>
      </c>
      <c r="C2" s="71"/>
      <c r="D2" s="249" t="s">
        <v>47</v>
      </c>
      <c r="E2" s="250"/>
      <c r="F2" s="250"/>
      <c r="G2" s="250"/>
      <c r="H2" s="250"/>
      <c r="I2" s="250"/>
      <c r="J2" s="251"/>
      <c r="O2" s="1"/>
    </row>
    <row r="3" spans="1:15" ht="23.25" customHeight="1" x14ac:dyDescent="0.25">
      <c r="A3" s="3"/>
      <c r="B3" s="72" t="s">
        <v>45</v>
      </c>
      <c r="C3" s="73"/>
      <c r="D3" s="228" t="s">
        <v>43</v>
      </c>
      <c r="E3" s="229"/>
      <c r="F3" s="229"/>
      <c r="G3" s="229"/>
      <c r="H3" s="229"/>
      <c r="I3" s="229"/>
      <c r="J3" s="230"/>
    </row>
    <row r="4" spans="1:15" ht="23.25" hidden="1" customHeight="1" x14ac:dyDescent="0.25">
      <c r="A4" s="3"/>
      <c r="B4" s="74" t="s">
        <v>44</v>
      </c>
      <c r="C4" s="75"/>
      <c r="D4" s="76"/>
      <c r="E4" s="76"/>
      <c r="F4" s="77"/>
      <c r="G4" s="77"/>
      <c r="H4" s="77"/>
      <c r="I4" s="77"/>
      <c r="J4" s="78"/>
    </row>
    <row r="5" spans="1:15" ht="24" customHeight="1" x14ac:dyDescent="0.25">
      <c r="A5" s="3"/>
      <c r="B5" s="39" t="s">
        <v>21</v>
      </c>
      <c r="D5" s="79" t="s">
        <v>48</v>
      </c>
      <c r="E5" s="22"/>
      <c r="F5" s="22"/>
      <c r="G5" s="22"/>
      <c r="H5" s="24" t="s">
        <v>33</v>
      </c>
      <c r="I5" s="79"/>
      <c r="J5" s="9"/>
    </row>
    <row r="6" spans="1:15" ht="15.75" customHeight="1" x14ac:dyDescent="0.25">
      <c r="A6" s="3"/>
      <c r="B6" s="34"/>
      <c r="C6" s="22"/>
      <c r="D6" s="79" t="s">
        <v>49</v>
      </c>
      <c r="E6" s="22"/>
      <c r="F6" s="22"/>
      <c r="G6" s="22"/>
      <c r="H6" s="24" t="s">
        <v>34</v>
      </c>
      <c r="I6" s="79"/>
      <c r="J6" s="9"/>
    </row>
    <row r="7" spans="1:15" ht="15.75" customHeight="1" x14ac:dyDescent="0.25">
      <c r="A7" s="3"/>
      <c r="B7" s="35"/>
      <c r="C7" s="80" t="s">
        <v>51</v>
      </c>
      <c r="D7" s="69" t="s">
        <v>50</v>
      </c>
      <c r="E7" s="29"/>
      <c r="F7" s="29"/>
      <c r="G7" s="29"/>
      <c r="H7" s="30"/>
      <c r="I7" s="29"/>
      <c r="J7" s="42"/>
    </row>
    <row r="8" spans="1:15" ht="24" hidden="1" customHeight="1" x14ac:dyDescent="0.25">
      <c r="A8" s="3"/>
      <c r="B8" s="39" t="s">
        <v>19</v>
      </c>
      <c r="D8" s="28"/>
      <c r="H8" s="24" t="s">
        <v>33</v>
      </c>
      <c r="I8" s="28"/>
      <c r="J8" s="9"/>
    </row>
    <row r="9" spans="1:15" ht="15.75" hidden="1" customHeight="1" x14ac:dyDescent="0.25">
      <c r="A9" s="3"/>
      <c r="B9" s="3"/>
      <c r="D9" s="28"/>
      <c r="H9" s="24" t="s">
        <v>34</v>
      </c>
      <c r="I9" s="28"/>
      <c r="J9" s="9"/>
    </row>
    <row r="10" spans="1:15" ht="15.75" hidden="1" customHeight="1" x14ac:dyDescent="0.25">
      <c r="A10" s="3"/>
      <c r="B10" s="43"/>
      <c r="C10" s="23"/>
      <c r="D10" s="38"/>
      <c r="E10" s="30"/>
      <c r="F10" s="30"/>
      <c r="G10" s="15"/>
      <c r="H10" s="15"/>
      <c r="I10" s="44"/>
      <c r="J10" s="42"/>
    </row>
    <row r="11" spans="1:15" ht="24" customHeight="1" x14ac:dyDescent="0.25">
      <c r="A11" s="3"/>
      <c r="B11" s="39" t="s">
        <v>18</v>
      </c>
      <c r="D11" s="245"/>
      <c r="E11" s="245"/>
      <c r="F11" s="245"/>
      <c r="G11" s="245"/>
      <c r="H11" s="24" t="s">
        <v>33</v>
      </c>
      <c r="I11" s="82"/>
      <c r="J11" s="9"/>
    </row>
    <row r="12" spans="1:15" ht="15.75" customHeight="1" x14ac:dyDescent="0.25">
      <c r="A12" s="3"/>
      <c r="B12" s="34"/>
      <c r="C12" s="22"/>
      <c r="D12" s="231"/>
      <c r="E12" s="231"/>
      <c r="F12" s="231"/>
      <c r="G12" s="231"/>
      <c r="H12" s="24" t="s">
        <v>34</v>
      </c>
      <c r="I12" s="82"/>
      <c r="J12" s="9"/>
    </row>
    <row r="13" spans="1:15" ht="15.75" customHeight="1" x14ac:dyDescent="0.25">
      <c r="A13" s="3"/>
      <c r="B13" s="35"/>
      <c r="C13" s="81"/>
      <c r="D13" s="232"/>
      <c r="E13" s="232"/>
      <c r="F13" s="232"/>
      <c r="G13" s="232"/>
      <c r="H13" s="25"/>
      <c r="I13" s="29"/>
      <c r="J13" s="42"/>
    </row>
    <row r="14" spans="1:15" ht="24" hidden="1" customHeight="1" x14ac:dyDescent="0.25">
      <c r="A14" s="3"/>
      <c r="B14" s="55" t="s">
        <v>20</v>
      </c>
      <c r="C14" s="56"/>
      <c r="D14" s="57" t="s">
        <v>46</v>
      </c>
      <c r="E14" s="58"/>
      <c r="F14" s="58"/>
      <c r="G14" s="58"/>
      <c r="H14" s="59"/>
      <c r="I14" s="58"/>
      <c r="J14" s="60"/>
    </row>
    <row r="15" spans="1:15" ht="32.25" customHeight="1" x14ac:dyDescent="0.25">
      <c r="A15" s="3"/>
      <c r="B15" s="43" t="s">
        <v>31</v>
      </c>
      <c r="C15" s="61"/>
      <c r="D15" s="15"/>
      <c r="E15" s="254" t="s">
        <v>29</v>
      </c>
      <c r="F15" s="254"/>
      <c r="G15" s="266" t="s">
        <v>30</v>
      </c>
      <c r="H15" s="266"/>
      <c r="I15" s="266" t="s">
        <v>28</v>
      </c>
      <c r="J15" s="267"/>
    </row>
    <row r="16" spans="1:15" ht="23.25" customHeight="1" x14ac:dyDescent="0.25">
      <c r="A16" s="124" t="s">
        <v>23</v>
      </c>
      <c r="B16" s="125" t="s">
        <v>23</v>
      </c>
      <c r="C16" s="47"/>
      <c r="D16" s="48"/>
      <c r="E16" s="225">
        <f>SUMIF(D50:D55,#REF!,F50:F55)+SUMIF(D50:D55,"PSU",F50:F55)</f>
        <v>0</v>
      </c>
      <c r="F16" s="226"/>
      <c r="G16" s="225">
        <f>SUMIF(F50:F55,A16,H50:H55)+SUMIF(F50:F55,"PSU",H50:H55)</f>
        <v>0</v>
      </c>
      <c r="H16" s="226"/>
      <c r="I16" s="225">
        <f>SUMIF(F50:F55,A16,I50:I55)+SUMIF(F50:F55,"PSU",I50:I55)</f>
        <v>0</v>
      </c>
      <c r="J16" s="242"/>
    </row>
    <row r="17" spans="1:10" ht="23.25" customHeight="1" x14ac:dyDescent="0.25">
      <c r="A17" s="124" t="s">
        <v>24</v>
      </c>
      <c r="B17" s="125" t="s">
        <v>24</v>
      </c>
      <c r="C17" s="47"/>
      <c r="D17" s="48"/>
      <c r="E17" s="225">
        <f>PRODUCT(G154)</f>
        <v>0</v>
      </c>
      <c r="F17" s="226"/>
      <c r="G17" s="225">
        <f>PRODUCT(H154)</f>
        <v>0</v>
      </c>
      <c r="H17" s="226"/>
      <c r="I17" s="225">
        <f>SUM(E17:H17)</f>
        <v>0</v>
      </c>
      <c r="J17" s="242"/>
    </row>
    <row r="18" spans="1:10" ht="23.25" customHeight="1" x14ac:dyDescent="0.25">
      <c r="A18" s="124" t="s">
        <v>25</v>
      </c>
      <c r="B18" s="125" t="s">
        <v>25</v>
      </c>
      <c r="C18" s="47"/>
      <c r="D18" s="48"/>
      <c r="E18" s="225">
        <f>SUMIF(F50:F55,A18,G50:G55)</f>
        <v>0</v>
      </c>
      <c r="F18" s="226"/>
      <c r="G18" s="225">
        <f>SUMIF(F50:F55,A18,H50:H55)</f>
        <v>0</v>
      </c>
      <c r="H18" s="226"/>
      <c r="I18" s="225">
        <f>SUMIF(F50:F55,A18,I50:I55)</f>
        <v>0</v>
      </c>
      <c r="J18" s="242"/>
    </row>
    <row r="19" spans="1:10" ht="23.25" customHeight="1" x14ac:dyDescent="0.25">
      <c r="A19" s="124" t="s">
        <v>70</v>
      </c>
      <c r="B19" s="125" t="s">
        <v>26</v>
      </c>
      <c r="C19" s="47"/>
      <c r="D19" s="48"/>
      <c r="E19" s="225">
        <f>SUMIF(F50:F55,A19,G50:G55)</f>
        <v>0</v>
      </c>
      <c r="F19" s="226"/>
      <c r="G19" s="225">
        <f>SUMIF(F50:F55,A19,H50:H55)</f>
        <v>0</v>
      </c>
      <c r="H19" s="226"/>
      <c r="I19" s="225">
        <f>SUMIF(F50:F55,A19,I50:I55)</f>
        <v>0</v>
      </c>
      <c r="J19" s="242"/>
    </row>
    <row r="20" spans="1:10" ht="23.25" customHeight="1" x14ac:dyDescent="0.25">
      <c r="A20" s="124" t="s">
        <v>69</v>
      </c>
      <c r="B20" s="125" t="s">
        <v>27</v>
      </c>
      <c r="C20" s="47"/>
      <c r="D20" s="48"/>
      <c r="E20" s="225">
        <f>PRODUCT(G155)</f>
        <v>0</v>
      </c>
      <c r="F20" s="226"/>
      <c r="G20" s="225">
        <f>PRODUCT(H155)</f>
        <v>0</v>
      </c>
      <c r="H20" s="226"/>
      <c r="I20" s="225">
        <f>SUM(E20:H20)</f>
        <v>0</v>
      </c>
      <c r="J20" s="242"/>
    </row>
    <row r="21" spans="1:10" ht="23.25" customHeight="1" x14ac:dyDescent="0.25">
      <c r="A21" s="3"/>
      <c r="B21" s="63" t="s">
        <v>28</v>
      </c>
      <c r="C21" s="64"/>
      <c r="D21" s="65"/>
      <c r="E21" s="243">
        <f>SUM(E16:F20)</f>
        <v>0</v>
      </c>
      <c r="F21" s="244"/>
      <c r="G21" s="243">
        <f>SUM(G16:H20)</f>
        <v>0</v>
      </c>
      <c r="H21" s="244"/>
      <c r="I21" s="243">
        <f>SUM(I16:J20)</f>
        <v>0</v>
      </c>
      <c r="J21" s="248"/>
    </row>
    <row r="22" spans="1:10" ht="33" customHeight="1" x14ac:dyDescent="0.25">
      <c r="A22" s="3"/>
      <c r="B22" s="54" t="s">
        <v>32</v>
      </c>
      <c r="C22" s="47"/>
      <c r="D22" s="48"/>
      <c r="E22" s="53"/>
      <c r="F22" s="50"/>
      <c r="G22" s="41"/>
      <c r="H22" s="41"/>
      <c r="I22" s="41"/>
      <c r="J22" s="51"/>
    </row>
    <row r="23" spans="1:10" ht="23.25" customHeight="1" x14ac:dyDescent="0.25">
      <c r="A23" s="3"/>
      <c r="B23" s="46" t="s">
        <v>11</v>
      </c>
      <c r="C23" s="47"/>
      <c r="D23" s="48"/>
      <c r="E23" s="49">
        <v>12</v>
      </c>
      <c r="F23" s="50" t="s">
        <v>0</v>
      </c>
      <c r="G23" s="240">
        <f>ZakladDPHSniVypocet</f>
        <v>0</v>
      </c>
      <c r="H23" s="241"/>
      <c r="I23" s="241"/>
      <c r="J23" s="51" t="str">
        <f t="shared" ref="J23:J28" si="0">Mena</f>
        <v>CZK</v>
      </c>
    </row>
    <row r="24" spans="1:10" ht="23.25" customHeight="1" x14ac:dyDescent="0.25">
      <c r="A24" s="3"/>
      <c r="B24" s="46" t="s">
        <v>12</v>
      </c>
      <c r="C24" s="47"/>
      <c r="D24" s="48"/>
      <c r="E24" s="49">
        <f>SazbaDPH1</f>
        <v>12</v>
      </c>
      <c r="F24" s="50" t="s">
        <v>0</v>
      </c>
      <c r="G24" s="246">
        <f>ZakladDPHSni*SazbaDPH1/100</f>
        <v>0</v>
      </c>
      <c r="H24" s="247"/>
      <c r="I24" s="247"/>
      <c r="J24" s="51" t="str">
        <f t="shared" si="0"/>
        <v>CZK</v>
      </c>
    </row>
    <row r="25" spans="1:10" ht="23.25" customHeight="1" x14ac:dyDescent="0.25">
      <c r="A25" s="3"/>
      <c r="B25" s="46" t="s">
        <v>13</v>
      </c>
      <c r="C25" s="47"/>
      <c r="D25" s="48"/>
      <c r="E25" s="49">
        <v>21</v>
      </c>
      <c r="F25" s="50" t="s">
        <v>0</v>
      </c>
      <c r="G25" s="240">
        <f>ZakladDPHZaklVypocet+PRODUCT(I21)</f>
        <v>0</v>
      </c>
      <c r="H25" s="241"/>
      <c r="I25" s="241"/>
      <c r="J25" s="51" t="str">
        <f t="shared" si="0"/>
        <v>CZK</v>
      </c>
    </row>
    <row r="26" spans="1:10" ht="23.25" customHeight="1" x14ac:dyDescent="0.25">
      <c r="A26" s="3"/>
      <c r="B26" s="40" t="s">
        <v>14</v>
      </c>
      <c r="C26" s="19"/>
      <c r="D26" s="15"/>
      <c r="E26" s="36">
        <f>SazbaDPH2</f>
        <v>21</v>
      </c>
      <c r="F26" s="37" t="s">
        <v>0</v>
      </c>
      <c r="G26" s="236">
        <f>ZakladDPHZakl*SazbaDPH2/100</f>
        <v>0</v>
      </c>
      <c r="H26" s="237"/>
      <c r="I26" s="237"/>
      <c r="J26" s="45" t="str">
        <f t="shared" si="0"/>
        <v>CZK</v>
      </c>
    </row>
    <row r="27" spans="1:10" ht="23.25" customHeight="1" thickBot="1" x14ac:dyDescent="0.3">
      <c r="A27" s="3"/>
      <c r="B27" s="39" t="s">
        <v>4</v>
      </c>
      <c r="C27" s="17"/>
      <c r="D27" s="20"/>
      <c r="E27" s="17"/>
      <c r="F27" s="18"/>
      <c r="G27" s="238">
        <f>0</f>
        <v>0</v>
      </c>
      <c r="H27" s="238"/>
      <c r="I27" s="238"/>
      <c r="J27" s="52" t="str">
        <f t="shared" si="0"/>
        <v>CZK</v>
      </c>
    </row>
    <row r="28" spans="1:10" ht="27.75" hidden="1" customHeight="1" thickBot="1" x14ac:dyDescent="0.3">
      <c r="A28" s="3"/>
      <c r="B28" s="101" t="s">
        <v>22</v>
      </c>
      <c r="C28" s="102"/>
      <c r="D28" s="102"/>
      <c r="E28" s="103"/>
      <c r="F28" s="104"/>
      <c r="G28" s="257">
        <f>ZakladDPHSniVypocet+ZakladDPHZaklVypocet</f>
        <v>0</v>
      </c>
      <c r="H28" s="257"/>
      <c r="I28" s="257"/>
      <c r="J28" s="105" t="str">
        <f t="shared" si="0"/>
        <v>CZK</v>
      </c>
    </row>
    <row r="29" spans="1:10" ht="27.75" customHeight="1" thickBot="1" x14ac:dyDescent="0.3">
      <c r="A29" s="3"/>
      <c r="B29" s="101" t="s">
        <v>35</v>
      </c>
      <c r="C29" s="106"/>
      <c r="D29" s="106"/>
      <c r="E29" s="106"/>
      <c r="F29" s="106"/>
      <c r="G29" s="239">
        <f>ZakladDPHSni+DPHSni+ZakladDPHZakl+DPHZakl+Zaokrouhleni</f>
        <v>0</v>
      </c>
      <c r="H29" s="239"/>
      <c r="I29" s="239"/>
      <c r="J29" s="107" t="s">
        <v>54</v>
      </c>
    </row>
    <row r="30" spans="1:10" ht="12.75" customHeight="1" x14ac:dyDescent="0.25">
      <c r="A30" s="3"/>
      <c r="B30" s="3"/>
      <c r="J30" s="10"/>
    </row>
    <row r="31" spans="1:10" ht="30" customHeight="1" x14ac:dyDescent="0.25">
      <c r="A31" s="3"/>
      <c r="B31" s="3"/>
      <c r="J31" s="10"/>
    </row>
    <row r="32" spans="1:10" ht="18.75" customHeight="1" x14ac:dyDescent="0.25">
      <c r="A32" s="3"/>
      <c r="B32" s="21"/>
      <c r="C32" s="16" t="s">
        <v>10</v>
      </c>
      <c r="D32" s="32"/>
      <c r="E32" s="32"/>
      <c r="F32" s="16" t="s">
        <v>9</v>
      </c>
      <c r="G32" s="32"/>
      <c r="H32" s="33">
        <f ca="1">TODAY()</f>
        <v>46009</v>
      </c>
      <c r="I32" s="32"/>
      <c r="J32" s="10"/>
    </row>
    <row r="33" spans="1:52" ht="47.25" customHeight="1" x14ac:dyDescent="0.25">
      <c r="A33" s="3"/>
      <c r="B33" s="3"/>
      <c r="J33" s="10"/>
    </row>
    <row r="34" spans="1:52" s="27" customFormat="1" ht="18.75" customHeight="1" x14ac:dyDescent="0.25">
      <c r="A34" s="26"/>
      <c r="B34" s="26"/>
      <c r="D34" s="227"/>
      <c r="E34" s="227"/>
      <c r="G34" s="227"/>
      <c r="H34" s="227"/>
      <c r="I34" s="227"/>
      <c r="J34" s="31"/>
    </row>
    <row r="35" spans="1:52" ht="12.75" customHeight="1" x14ac:dyDescent="0.25">
      <c r="A35" s="3"/>
      <c r="B35" s="3"/>
      <c r="D35" s="268" t="s">
        <v>2</v>
      </c>
      <c r="E35" s="268"/>
      <c r="H35" s="11" t="s">
        <v>3</v>
      </c>
      <c r="J35" s="10"/>
    </row>
    <row r="36" spans="1:52" ht="13.5" customHeight="1" thickBot="1" x14ac:dyDescent="0.3">
      <c r="A36" s="12"/>
      <c r="B36" s="12"/>
      <c r="C36" s="13"/>
      <c r="D36" s="13"/>
      <c r="E36" s="13"/>
      <c r="F36" s="13"/>
      <c r="G36" s="13"/>
      <c r="H36" s="13"/>
      <c r="I36" s="13"/>
      <c r="J36" s="14"/>
    </row>
    <row r="37" spans="1:52" ht="27" hidden="1" customHeight="1" x14ac:dyDescent="0.3">
      <c r="B37" s="66" t="s">
        <v>15</v>
      </c>
      <c r="C37" s="2"/>
      <c r="D37" s="2"/>
      <c r="E37" s="2"/>
      <c r="F37" s="93"/>
      <c r="G37" s="93"/>
      <c r="H37" s="93"/>
      <c r="I37" s="93"/>
      <c r="J37" s="2"/>
    </row>
    <row r="38" spans="1:52" ht="25.5" hidden="1" customHeight="1" x14ac:dyDescent="0.25">
      <c r="A38" s="85" t="s">
        <v>37</v>
      </c>
      <c r="B38" s="87" t="s">
        <v>16</v>
      </c>
      <c r="C38" s="88" t="s">
        <v>5</v>
      </c>
      <c r="D38" s="89"/>
      <c r="E38" s="89"/>
      <c r="F38" s="94" t="str">
        <f>B23</f>
        <v>Základ pro sníženou DPH</v>
      </c>
      <c r="G38" s="94" t="str">
        <f>B25</f>
        <v>Základ pro základní DPH</v>
      </c>
      <c r="H38" s="95" t="s">
        <v>17</v>
      </c>
      <c r="I38" s="95" t="s">
        <v>1</v>
      </c>
      <c r="J38" s="90" t="s">
        <v>0</v>
      </c>
    </row>
    <row r="39" spans="1:52" ht="25.5" hidden="1" customHeight="1" x14ac:dyDescent="0.25">
      <c r="A39" s="85">
        <v>1</v>
      </c>
      <c r="B39" s="91" t="s">
        <v>52</v>
      </c>
      <c r="C39" s="252" t="s">
        <v>47</v>
      </c>
      <c r="D39" s="253"/>
      <c r="E39" s="253"/>
      <c r="F39" s="96">
        <f>'Rozpočet Technologie'!AC31</f>
        <v>0</v>
      </c>
      <c r="G39" s="97">
        <f>'Rozpočet Technologie'!AD31</f>
        <v>0</v>
      </c>
      <c r="H39" s="98">
        <f>(F39*SazbaDPH1/100)+(G39*SazbaDPH2/100)</f>
        <v>0</v>
      </c>
      <c r="I39" s="98">
        <f>F39+G39+H39</f>
        <v>0</v>
      </c>
      <c r="J39" s="92" t="str">
        <f>IF(CenaCelkemVypocet=0,"",I39/CenaCelkemVypocet*100)</f>
        <v/>
      </c>
    </row>
    <row r="40" spans="1:52" ht="25.5" hidden="1" customHeight="1" x14ac:dyDescent="0.25">
      <c r="A40" s="85"/>
      <c r="B40" s="258" t="s">
        <v>53</v>
      </c>
      <c r="C40" s="259"/>
      <c r="D40" s="259"/>
      <c r="E40" s="260"/>
      <c r="F40" s="99">
        <f>SUMIF(A39:A39,"=1",F39:F39)</f>
        <v>0</v>
      </c>
      <c r="G40" s="100">
        <f>SUMIF(A39:A39,"=1",G39:G39)</f>
        <v>0</v>
      </c>
      <c r="H40" s="100">
        <f>SUMIF(A39:A39,"=1",H39:H39)</f>
        <v>0</v>
      </c>
      <c r="I40" s="100">
        <f>SUMIF(A39:A39,"=1",I39:I39)</f>
        <v>0</v>
      </c>
      <c r="J40" s="86">
        <f>SUMIF(A39:A39,"=1",J39:J39)</f>
        <v>0</v>
      </c>
    </row>
    <row r="42" spans="1:52" x14ac:dyDescent="0.25">
      <c r="B42" t="s">
        <v>55</v>
      </c>
    </row>
    <row r="43" spans="1:52" x14ac:dyDescent="0.25">
      <c r="B43" s="261" t="s">
        <v>184</v>
      </c>
      <c r="C43" s="261"/>
      <c r="D43" s="261"/>
      <c r="E43" s="261"/>
      <c r="F43" s="261"/>
      <c r="G43" s="261"/>
      <c r="H43" s="261"/>
      <c r="I43" s="261"/>
      <c r="J43" s="261"/>
      <c r="AZ43" s="108" t="str">
        <f>B43</f>
        <v>Chlazení - Technologie, Mrazící a chladící boxy</v>
      </c>
    </row>
    <row r="46" spans="1:52" ht="15.6" x14ac:dyDescent="0.3">
      <c r="B46" s="109" t="s">
        <v>57</v>
      </c>
    </row>
    <row r="48" spans="1:52" ht="25.5" customHeight="1" x14ac:dyDescent="0.25">
      <c r="A48" s="110"/>
      <c r="B48" s="114" t="s">
        <v>16</v>
      </c>
      <c r="C48" s="114" t="s">
        <v>5</v>
      </c>
      <c r="D48" s="115"/>
      <c r="E48" s="115"/>
      <c r="F48" s="118" t="s">
        <v>58</v>
      </c>
      <c r="G48" s="118" t="s">
        <v>29</v>
      </c>
      <c r="H48" s="118" t="s">
        <v>30</v>
      </c>
      <c r="I48" s="262" t="s">
        <v>28</v>
      </c>
      <c r="J48" s="262"/>
    </row>
    <row r="49" spans="1:10" ht="25.5" customHeight="1" x14ac:dyDescent="0.25">
      <c r="A49" s="110"/>
      <c r="B49" s="191"/>
      <c r="C49" s="263" t="s">
        <v>185</v>
      </c>
      <c r="D49" s="264"/>
      <c r="E49" s="265"/>
      <c r="F49" s="192"/>
      <c r="G49" s="192"/>
      <c r="H49" s="192"/>
      <c r="I49" s="276">
        <f>SUM(I50:J55)</f>
        <v>0</v>
      </c>
      <c r="J49" s="277"/>
    </row>
    <row r="50" spans="1:10" ht="25.5" customHeight="1" x14ac:dyDescent="0.25">
      <c r="A50" s="111"/>
      <c r="B50" s="119" t="s">
        <v>59</v>
      </c>
      <c r="C50" s="256" t="s">
        <v>60</v>
      </c>
      <c r="D50" s="256"/>
      <c r="E50" s="256"/>
      <c r="F50" s="196" t="s">
        <v>24</v>
      </c>
      <c r="G50" s="197">
        <f>'Rozpočet Technologie'!I8</f>
        <v>0</v>
      </c>
      <c r="H50" s="197">
        <f>'Rozpočet Technologie'!K8</f>
        <v>0</v>
      </c>
      <c r="I50" s="255">
        <f t="shared" ref="I50:I55" si="1">G50+H50</f>
        <v>0</v>
      </c>
      <c r="J50" s="255"/>
    </row>
    <row r="51" spans="1:10" ht="25.5" customHeight="1" x14ac:dyDescent="0.25">
      <c r="A51" s="111"/>
      <c r="B51" s="113" t="s">
        <v>61</v>
      </c>
      <c r="C51" s="256" t="s">
        <v>62</v>
      </c>
      <c r="D51" s="256"/>
      <c r="E51" s="256"/>
      <c r="F51" s="196" t="s">
        <v>24</v>
      </c>
      <c r="G51" s="197">
        <f>'Rozpočet Technologie'!I10</f>
        <v>0</v>
      </c>
      <c r="H51" s="197">
        <f>'Rozpočet Technologie'!K10</f>
        <v>0</v>
      </c>
      <c r="I51" s="255">
        <f t="shared" si="1"/>
        <v>0</v>
      </c>
      <c r="J51" s="255"/>
    </row>
    <row r="52" spans="1:10" ht="25.5" customHeight="1" x14ac:dyDescent="0.25">
      <c r="A52" s="111"/>
      <c r="B52" s="113" t="s">
        <v>63</v>
      </c>
      <c r="C52" s="256" t="s">
        <v>64</v>
      </c>
      <c r="D52" s="256"/>
      <c r="E52" s="256"/>
      <c r="F52" s="196" t="s">
        <v>24</v>
      </c>
      <c r="G52" s="197">
        <f>'Rozpočet Technologie'!I15</f>
        <v>0</v>
      </c>
      <c r="H52" s="197">
        <f>'Rozpočet Technologie'!K15</f>
        <v>0</v>
      </c>
      <c r="I52" s="255">
        <f t="shared" si="1"/>
        <v>0</v>
      </c>
      <c r="J52" s="255"/>
    </row>
    <row r="53" spans="1:10" ht="25.5" customHeight="1" x14ac:dyDescent="0.25">
      <c r="A53" s="111"/>
      <c r="B53" s="113" t="s">
        <v>65</v>
      </c>
      <c r="C53" s="256" t="s">
        <v>66</v>
      </c>
      <c r="D53" s="256"/>
      <c r="E53" s="256"/>
      <c r="F53" s="196" t="s">
        <v>24</v>
      </c>
      <c r="G53" s="197">
        <f>'Rozpočet Technologie'!I22</f>
        <v>0</v>
      </c>
      <c r="H53" s="197">
        <f>'Rozpočet Technologie'!K22</f>
        <v>0</v>
      </c>
      <c r="I53" s="255">
        <f t="shared" si="1"/>
        <v>0</v>
      </c>
      <c r="J53" s="255"/>
    </row>
    <row r="54" spans="1:10" ht="25.5" customHeight="1" x14ac:dyDescent="0.25">
      <c r="A54" s="111"/>
      <c r="B54" s="113" t="s">
        <v>67</v>
      </c>
      <c r="C54" s="256" t="s">
        <v>68</v>
      </c>
      <c r="D54" s="256"/>
      <c r="E54" s="256"/>
      <c r="F54" s="196" t="s">
        <v>24</v>
      </c>
      <c r="G54" s="197">
        <f>'Rozpočet Technologie'!I25</f>
        <v>0</v>
      </c>
      <c r="H54" s="197">
        <f>'Rozpočet Technologie'!K25</f>
        <v>0</v>
      </c>
      <c r="I54" s="255">
        <f t="shared" si="1"/>
        <v>0</v>
      </c>
      <c r="J54" s="255"/>
    </row>
    <row r="55" spans="1:10" ht="25.5" customHeight="1" x14ac:dyDescent="0.25">
      <c r="A55" s="111"/>
      <c r="B55" s="120" t="s">
        <v>69</v>
      </c>
      <c r="C55" s="256" t="s">
        <v>27</v>
      </c>
      <c r="D55" s="256"/>
      <c r="E55" s="256"/>
      <c r="F55" s="196" t="s">
        <v>69</v>
      </c>
      <c r="G55" s="197">
        <f>'Rozpočet Technologie'!I27</f>
        <v>0</v>
      </c>
      <c r="H55" s="197">
        <f>'Rozpočet Technologie'!K27</f>
        <v>0</v>
      </c>
      <c r="I55" s="255">
        <f t="shared" si="1"/>
        <v>0</v>
      </c>
      <c r="J55" s="255"/>
    </row>
    <row r="56" spans="1:10" ht="25.5" customHeight="1" x14ac:dyDescent="0.25">
      <c r="A56" s="111"/>
      <c r="B56" s="193"/>
      <c r="C56" s="263" t="s">
        <v>197</v>
      </c>
      <c r="D56" s="273"/>
      <c r="E56" s="274"/>
      <c r="F56" s="194"/>
      <c r="G56" s="195"/>
      <c r="H56" s="195"/>
      <c r="I56" s="276">
        <f>SUM(I57:J62)</f>
        <v>0</v>
      </c>
      <c r="J56" s="277"/>
    </row>
    <row r="57" spans="1:10" ht="25.5" customHeight="1" x14ac:dyDescent="0.25">
      <c r="A57" s="111"/>
      <c r="B57" s="120" t="s">
        <v>143</v>
      </c>
      <c r="C57" s="270" t="s">
        <v>144</v>
      </c>
      <c r="D57" s="271"/>
      <c r="E57" s="272"/>
      <c r="F57" s="121" t="s">
        <v>24</v>
      </c>
      <c r="G57" s="177">
        <f>PRODUCT('Rozpočet G8 '!I8)</f>
        <v>0</v>
      </c>
      <c r="H57" s="177">
        <f>PRODUCT('Rozpočet G8 '!K8)</f>
        <v>0</v>
      </c>
      <c r="I57" s="275">
        <f t="shared" ref="I57:I62" si="2">G57+H57</f>
        <v>0</v>
      </c>
      <c r="J57" s="275"/>
    </row>
    <row r="58" spans="1:10" ht="25.5" customHeight="1" x14ac:dyDescent="0.25">
      <c r="A58" s="111"/>
      <c r="B58" s="120" t="s">
        <v>59</v>
      </c>
      <c r="C58" s="270" t="s">
        <v>60</v>
      </c>
      <c r="D58" s="271"/>
      <c r="E58" s="272"/>
      <c r="F58" s="121" t="s">
        <v>24</v>
      </c>
      <c r="G58" s="177">
        <f>PRODUCT('Rozpočet G8 '!I15)</f>
        <v>0</v>
      </c>
      <c r="H58" s="177">
        <f>PRODUCT('Rozpočet G8 '!K15)</f>
        <v>0</v>
      </c>
      <c r="I58" s="275">
        <f t="shared" si="2"/>
        <v>0</v>
      </c>
      <c r="J58" s="275"/>
    </row>
    <row r="59" spans="1:10" ht="25.5" customHeight="1" x14ac:dyDescent="0.25">
      <c r="A59" s="111"/>
      <c r="B59" s="120" t="s">
        <v>63</v>
      </c>
      <c r="C59" s="178" t="s">
        <v>64</v>
      </c>
      <c r="D59" s="179"/>
      <c r="E59" s="179"/>
      <c r="F59" s="121" t="s">
        <v>24</v>
      </c>
      <c r="G59" s="177">
        <f>PRODUCT('Rozpočet G8 '!I17)</f>
        <v>0</v>
      </c>
      <c r="H59" s="177">
        <f>PRODUCT('Rozpočet G8 '!K17)</f>
        <v>0</v>
      </c>
      <c r="I59" s="275">
        <f t="shared" si="2"/>
        <v>0</v>
      </c>
      <c r="J59" s="275"/>
    </row>
    <row r="60" spans="1:10" ht="25.5" customHeight="1" x14ac:dyDescent="0.25">
      <c r="A60" s="111"/>
      <c r="B60" s="120" t="s">
        <v>65</v>
      </c>
      <c r="C60" s="270" t="s">
        <v>66</v>
      </c>
      <c r="D60" s="271"/>
      <c r="E60" s="272"/>
      <c r="F60" s="121" t="s">
        <v>24</v>
      </c>
      <c r="G60" s="177">
        <f>PRODUCT('Rozpočet G8 '!I20)</f>
        <v>0</v>
      </c>
      <c r="H60" s="177">
        <f>PRODUCT('Rozpočet G8 '!K20)</f>
        <v>0</v>
      </c>
      <c r="I60" s="275">
        <f t="shared" si="2"/>
        <v>0</v>
      </c>
      <c r="J60" s="275"/>
    </row>
    <row r="61" spans="1:10" ht="25.5" customHeight="1" x14ac:dyDescent="0.25">
      <c r="A61" s="111"/>
      <c r="B61" s="120" t="s">
        <v>67</v>
      </c>
      <c r="C61" s="270" t="s">
        <v>68</v>
      </c>
      <c r="D61" s="271"/>
      <c r="E61" s="272"/>
      <c r="F61" s="121" t="s">
        <v>24</v>
      </c>
      <c r="G61" s="177">
        <f>PRODUCT('Rozpočet G8 '!I23)</f>
        <v>0</v>
      </c>
      <c r="H61" s="177">
        <f>PRODUCT('Rozpočet G8 '!K23)</f>
        <v>0</v>
      </c>
      <c r="I61" s="275">
        <f t="shared" si="2"/>
        <v>0</v>
      </c>
      <c r="J61" s="275"/>
    </row>
    <row r="62" spans="1:10" ht="25.5" customHeight="1" x14ac:dyDescent="0.25">
      <c r="A62" s="111"/>
      <c r="B62" s="120" t="s">
        <v>69</v>
      </c>
      <c r="C62" s="270" t="s">
        <v>27</v>
      </c>
      <c r="D62" s="271"/>
      <c r="E62" s="272"/>
      <c r="F62" s="121" t="s">
        <v>24</v>
      </c>
      <c r="G62" s="177">
        <f>PRODUCT('Rozpočet G8 '!I26)</f>
        <v>0</v>
      </c>
      <c r="H62" s="177">
        <f>PRODUCT('Rozpočet G8 '!K26)</f>
        <v>0</v>
      </c>
      <c r="I62" s="275">
        <f t="shared" si="2"/>
        <v>0</v>
      </c>
      <c r="J62" s="275"/>
    </row>
    <row r="63" spans="1:10" ht="25.5" customHeight="1" x14ac:dyDescent="0.25">
      <c r="A63" s="111"/>
      <c r="B63" s="193"/>
      <c r="C63" s="263" t="s">
        <v>186</v>
      </c>
      <c r="D63" s="273"/>
      <c r="E63" s="274"/>
      <c r="F63" s="194"/>
      <c r="G63" s="195"/>
      <c r="H63" s="195"/>
      <c r="I63" s="276">
        <f>SUM(I64:J69)</f>
        <v>0</v>
      </c>
      <c r="J63" s="277"/>
    </row>
    <row r="64" spans="1:10" ht="25.5" customHeight="1" x14ac:dyDescent="0.25">
      <c r="A64" s="111"/>
      <c r="B64" s="120" t="s">
        <v>143</v>
      </c>
      <c r="C64" s="270" t="s">
        <v>144</v>
      </c>
      <c r="D64" s="271"/>
      <c r="E64" s="272"/>
      <c r="F64" s="121" t="s">
        <v>24</v>
      </c>
      <c r="G64" s="177">
        <f>PRODUCT('Rozpočet G09'!I8)</f>
        <v>0</v>
      </c>
      <c r="H64" s="177">
        <f>PRODUCT('Rozpočet G09'!K8)</f>
        <v>0</v>
      </c>
      <c r="I64" s="275">
        <f t="shared" ref="I64:I68" si="3">G64+H64</f>
        <v>0</v>
      </c>
      <c r="J64" s="275"/>
    </row>
    <row r="65" spans="1:10" ht="25.5" customHeight="1" x14ac:dyDescent="0.25">
      <c r="A65" s="111"/>
      <c r="B65" s="120" t="s">
        <v>59</v>
      </c>
      <c r="C65" s="270" t="s">
        <v>60</v>
      </c>
      <c r="D65" s="271"/>
      <c r="E65" s="272"/>
      <c r="F65" s="121" t="s">
        <v>24</v>
      </c>
      <c r="G65" s="177">
        <f>PRODUCT('Rozpočet G09'!I15)</f>
        <v>0</v>
      </c>
      <c r="H65" s="177">
        <f>PRODUCT('Rozpočet G09'!K15)</f>
        <v>0</v>
      </c>
      <c r="I65" s="275">
        <f t="shared" si="3"/>
        <v>0</v>
      </c>
      <c r="J65" s="275"/>
    </row>
    <row r="66" spans="1:10" ht="25.5" customHeight="1" x14ac:dyDescent="0.25">
      <c r="A66" s="111"/>
      <c r="B66" s="120" t="s">
        <v>63</v>
      </c>
      <c r="C66" s="178" t="s">
        <v>64</v>
      </c>
      <c r="D66" s="179"/>
      <c r="E66" s="179"/>
      <c r="F66" s="121" t="s">
        <v>24</v>
      </c>
      <c r="G66" s="177">
        <f>PRODUCT('Rozpočet G09'!I17)</f>
        <v>0</v>
      </c>
      <c r="H66" s="177">
        <f>PRODUCT('Rozpočet G09'!K17)</f>
        <v>0</v>
      </c>
      <c r="I66" s="275">
        <f t="shared" si="3"/>
        <v>0</v>
      </c>
      <c r="J66" s="275"/>
    </row>
    <row r="67" spans="1:10" ht="25.5" customHeight="1" x14ac:dyDescent="0.25">
      <c r="A67" s="111"/>
      <c r="B67" s="120" t="s">
        <v>65</v>
      </c>
      <c r="C67" s="270" t="s">
        <v>66</v>
      </c>
      <c r="D67" s="271"/>
      <c r="E67" s="272"/>
      <c r="F67" s="121" t="s">
        <v>24</v>
      </c>
      <c r="G67" s="177">
        <f>PRODUCT('Rozpočet G09'!I20)</f>
        <v>0</v>
      </c>
      <c r="H67" s="177">
        <f>PRODUCT('Rozpočet G09'!K20)</f>
        <v>0</v>
      </c>
      <c r="I67" s="275">
        <f t="shared" si="3"/>
        <v>0</v>
      </c>
      <c r="J67" s="275"/>
    </row>
    <row r="68" spans="1:10" ht="25.5" customHeight="1" x14ac:dyDescent="0.25">
      <c r="A68" s="111"/>
      <c r="B68" s="120" t="s">
        <v>67</v>
      </c>
      <c r="C68" s="270" t="s">
        <v>68</v>
      </c>
      <c r="D68" s="271"/>
      <c r="E68" s="272"/>
      <c r="F68" s="121" t="s">
        <v>24</v>
      </c>
      <c r="G68" s="177">
        <f>PRODUCT('Rozpočet G09'!I23)</f>
        <v>0</v>
      </c>
      <c r="H68" s="177">
        <f>PRODUCT('Rozpočet G09'!K23)</f>
        <v>0</v>
      </c>
      <c r="I68" s="275">
        <f t="shared" si="3"/>
        <v>0</v>
      </c>
      <c r="J68" s="275"/>
    </row>
    <row r="69" spans="1:10" ht="25.5" customHeight="1" x14ac:dyDescent="0.25">
      <c r="A69" s="111"/>
      <c r="B69" s="120" t="s">
        <v>69</v>
      </c>
      <c r="C69" s="270" t="s">
        <v>27</v>
      </c>
      <c r="D69" s="271"/>
      <c r="E69" s="272"/>
      <c r="F69" s="121" t="s">
        <v>24</v>
      </c>
      <c r="G69" s="177">
        <f>PRODUCT('Rozpočet G09'!I26)</f>
        <v>0</v>
      </c>
      <c r="H69" s="177">
        <f>PRODUCT('Rozpočet G09'!K26)</f>
        <v>0</v>
      </c>
      <c r="I69" s="275">
        <f t="shared" ref="I69" si="4">G69+H69</f>
        <v>0</v>
      </c>
      <c r="J69" s="275"/>
    </row>
    <row r="70" spans="1:10" ht="25.5" customHeight="1" x14ac:dyDescent="0.25">
      <c r="A70" s="111"/>
      <c r="B70" s="193"/>
      <c r="C70" s="263" t="s">
        <v>187</v>
      </c>
      <c r="D70" s="273"/>
      <c r="E70" s="274"/>
      <c r="F70" s="194"/>
      <c r="G70" s="195"/>
      <c r="H70" s="195"/>
      <c r="I70" s="276">
        <f>SUM(I71:J76)</f>
        <v>0</v>
      </c>
      <c r="J70" s="277"/>
    </row>
    <row r="71" spans="1:10" ht="25.5" customHeight="1" x14ac:dyDescent="0.25">
      <c r="A71" s="111"/>
      <c r="B71" s="120" t="s">
        <v>143</v>
      </c>
      <c r="C71" s="270" t="s">
        <v>144</v>
      </c>
      <c r="D71" s="271"/>
      <c r="E71" s="272"/>
      <c r="F71" s="121" t="s">
        <v>24</v>
      </c>
      <c r="G71" s="177">
        <f>PRODUCT('Rozpočet G12'!GI15)</f>
        <v>0</v>
      </c>
      <c r="H71" s="177">
        <f>PRODUCT('Rozpočet G12'!K8)</f>
        <v>0</v>
      </c>
      <c r="I71" s="275">
        <f t="shared" ref="I71:I76" si="5">G71+H71</f>
        <v>0</v>
      </c>
      <c r="J71" s="275"/>
    </row>
    <row r="72" spans="1:10" ht="25.5" customHeight="1" x14ac:dyDescent="0.25">
      <c r="A72" s="111"/>
      <c r="B72" s="120" t="s">
        <v>59</v>
      </c>
      <c r="C72" s="270" t="s">
        <v>60</v>
      </c>
      <c r="D72" s="271"/>
      <c r="E72" s="272"/>
      <c r="F72" s="121" t="s">
        <v>24</v>
      </c>
      <c r="G72" s="177">
        <f>PRODUCT('Rozpočet G12'!I15)</f>
        <v>0</v>
      </c>
      <c r="H72" s="177">
        <f>PRODUCT('Rozpočet G12'!K15)</f>
        <v>0</v>
      </c>
      <c r="I72" s="275">
        <f t="shared" si="5"/>
        <v>0</v>
      </c>
      <c r="J72" s="275"/>
    </row>
    <row r="73" spans="1:10" ht="25.5" customHeight="1" x14ac:dyDescent="0.25">
      <c r="A73" s="111"/>
      <c r="B73" s="120" t="s">
        <v>63</v>
      </c>
      <c r="C73" s="178" t="s">
        <v>64</v>
      </c>
      <c r="D73" s="179"/>
      <c r="E73" s="179"/>
      <c r="F73" s="121" t="s">
        <v>24</v>
      </c>
      <c r="G73" s="177">
        <f>PRODUCT('Rozpočet G12'!I17)</f>
        <v>0</v>
      </c>
      <c r="H73" s="177">
        <f>PRODUCT('Rozpočet G12'!K17)</f>
        <v>0</v>
      </c>
      <c r="I73" s="275">
        <f t="shared" si="5"/>
        <v>0</v>
      </c>
      <c r="J73" s="275"/>
    </row>
    <row r="74" spans="1:10" ht="25.5" customHeight="1" x14ac:dyDescent="0.25">
      <c r="A74" s="111"/>
      <c r="B74" s="120" t="s">
        <v>65</v>
      </c>
      <c r="C74" s="270" t="s">
        <v>66</v>
      </c>
      <c r="D74" s="271"/>
      <c r="E74" s="272"/>
      <c r="F74" s="121" t="s">
        <v>24</v>
      </c>
      <c r="G74" s="177">
        <f>PRODUCT('Rozpočet G12'!I20)</f>
        <v>0</v>
      </c>
      <c r="H74" s="177">
        <f>PRODUCT('Rozpočet G12'!K20)</f>
        <v>0</v>
      </c>
      <c r="I74" s="275">
        <f t="shared" si="5"/>
        <v>0</v>
      </c>
      <c r="J74" s="275"/>
    </row>
    <row r="75" spans="1:10" ht="25.5" customHeight="1" x14ac:dyDescent="0.25">
      <c r="A75" s="111"/>
      <c r="B75" s="120" t="s">
        <v>67</v>
      </c>
      <c r="C75" s="270" t="s">
        <v>68</v>
      </c>
      <c r="D75" s="271"/>
      <c r="E75" s="272"/>
      <c r="F75" s="121" t="s">
        <v>24</v>
      </c>
      <c r="G75" s="177">
        <f>PRODUCT('Rozpočet G12'!I23)</f>
        <v>0</v>
      </c>
      <c r="H75" s="177">
        <f>PRODUCT('Rozpočet G12'!K23)</f>
        <v>0</v>
      </c>
      <c r="I75" s="275">
        <f t="shared" si="5"/>
        <v>0</v>
      </c>
      <c r="J75" s="275"/>
    </row>
    <row r="76" spans="1:10" ht="25.5" customHeight="1" x14ac:dyDescent="0.25">
      <c r="A76" s="111"/>
      <c r="B76" s="120" t="s">
        <v>69</v>
      </c>
      <c r="C76" s="270" t="s">
        <v>27</v>
      </c>
      <c r="D76" s="271"/>
      <c r="E76" s="272"/>
      <c r="F76" s="121" t="s">
        <v>24</v>
      </c>
      <c r="G76" s="177">
        <f>PRODUCT('Rozpočet G12'!I26)</f>
        <v>0</v>
      </c>
      <c r="H76" s="177">
        <f>PRODUCT('Rozpočet G12'!K26)</f>
        <v>0</v>
      </c>
      <c r="I76" s="275">
        <f t="shared" si="5"/>
        <v>0</v>
      </c>
      <c r="J76" s="275"/>
    </row>
    <row r="77" spans="1:10" ht="25.5" customHeight="1" x14ac:dyDescent="0.25">
      <c r="A77" s="111"/>
      <c r="B77" s="193"/>
      <c r="C77" s="263" t="s">
        <v>188</v>
      </c>
      <c r="D77" s="273"/>
      <c r="E77" s="274"/>
      <c r="F77" s="194"/>
      <c r="G77" s="195"/>
      <c r="H77" s="195"/>
      <c r="I77" s="276">
        <f>SUM(I78:J83)</f>
        <v>0</v>
      </c>
      <c r="J77" s="277"/>
    </row>
    <row r="78" spans="1:10" ht="25.5" customHeight="1" x14ac:dyDescent="0.25">
      <c r="A78" s="111"/>
      <c r="B78" s="120" t="s">
        <v>143</v>
      </c>
      <c r="C78" s="270" t="s">
        <v>144</v>
      </c>
      <c r="D78" s="271"/>
      <c r="E78" s="272"/>
      <c r="F78" s="121" t="s">
        <v>24</v>
      </c>
      <c r="G78" s="177">
        <f>PRODUCT('Rozpočet G13'!I8)</f>
        <v>0</v>
      </c>
      <c r="H78" s="177">
        <f>PRODUCT('Rozpočet G13'!K8)</f>
        <v>0</v>
      </c>
      <c r="I78" s="275">
        <f t="shared" ref="I78:I83" si="6">G78+H78</f>
        <v>0</v>
      </c>
      <c r="J78" s="275"/>
    </row>
    <row r="79" spans="1:10" ht="25.5" customHeight="1" x14ac:dyDescent="0.25">
      <c r="A79" s="111"/>
      <c r="B79" s="120" t="s">
        <v>59</v>
      </c>
      <c r="C79" s="270" t="s">
        <v>60</v>
      </c>
      <c r="D79" s="271"/>
      <c r="E79" s="272"/>
      <c r="F79" s="121" t="s">
        <v>24</v>
      </c>
      <c r="G79" s="177">
        <f>PRODUCT('Rozpočet G13'!I15)</f>
        <v>0</v>
      </c>
      <c r="H79" s="177">
        <f>PRODUCT('Rozpočet G13'!K15)</f>
        <v>0</v>
      </c>
      <c r="I79" s="275">
        <f t="shared" si="6"/>
        <v>0</v>
      </c>
      <c r="J79" s="275"/>
    </row>
    <row r="80" spans="1:10" ht="25.5" customHeight="1" x14ac:dyDescent="0.25">
      <c r="A80" s="111"/>
      <c r="B80" s="120" t="s">
        <v>63</v>
      </c>
      <c r="C80" s="178" t="s">
        <v>64</v>
      </c>
      <c r="D80" s="179"/>
      <c r="E80" s="179"/>
      <c r="F80" s="121" t="s">
        <v>24</v>
      </c>
      <c r="G80" s="177">
        <f>PRODUCT('Rozpočet G13'!I17)</f>
        <v>0</v>
      </c>
      <c r="H80" s="177">
        <f>PRODUCT('Rozpočet G13'!K17)</f>
        <v>0</v>
      </c>
      <c r="I80" s="275">
        <f t="shared" si="6"/>
        <v>0</v>
      </c>
      <c r="J80" s="275"/>
    </row>
    <row r="81" spans="1:10" ht="25.5" customHeight="1" x14ac:dyDescent="0.25">
      <c r="A81" s="111"/>
      <c r="B81" s="120" t="s">
        <v>65</v>
      </c>
      <c r="C81" s="270" t="s">
        <v>66</v>
      </c>
      <c r="D81" s="271"/>
      <c r="E81" s="272"/>
      <c r="F81" s="121" t="s">
        <v>24</v>
      </c>
      <c r="G81" s="177">
        <f>PRODUCT('Rozpočet G13'!I20)</f>
        <v>0</v>
      </c>
      <c r="H81" s="177">
        <f>PRODUCT('Rozpočet G13'!K20)</f>
        <v>0</v>
      </c>
      <c r="I81" s="275">
        <f t="shared" si="6"/>
        <v>0</v>
      </c>
      <c r="J81" s="275"/>
    </row>
    <row r="82" spans="1:10" ht="25.5" customHeight="1" x14ac:dyDescent="0.25">
      <c r="A82" s="111"/>
      <c r="B82" s="120" t="s">
        <v>67</v>
      </c>
      <c r="C82" s="270" t="s">
        <v>68</v>
      </c>
      <c r="D82" s="271"/>
      <c r="E82" s="272"/>
      <c r="F82" s="121" t="s">
        <v>24</v>
      </c>
      <c r="G82" s="177">
        <f>PRODUCT('Rozpočet G13'!I23)</f>
        <v>0</v>
      </c>
      <c r="H82" s="177">
        <f>PRODUCT('Rozpočet G13'!K23)</f>
        <v>0</v>
      </c>
      <c r="I82" s="275">
        <f t="shared" si="6"/>
        <v>0</v>
      </c>
      <c r="J82" s="275"/>
    </row>
    <row r="83" spans="1:10" ht="25.5" customHeight="1" x14ac:dyDescent="0.25">
      <c r="A83" s="111"/>
      <c r="B83" s="120" t="s">
        <v>69</v>
      </c>
      <c r="C83" s="270" t="s">
        <v>27</v>
      </c>
      <c r="D83" s="271"/>
      <c r="E83" s="272"/>
      <c r="F83" s="121" t="s">
        <v>24</v>
      </c>
      <c r="G83" s="177">
        <f>PRODUCT('Rozpočet G13'!I26)</f>
        <v>0</v>
      </c>
      <c r="H83" s="177">
        <f>PRODUCT('Rozpočet G13'!K26)</f>
        <v>0</v>
      </c>
      <c r="I83" s="275">
        <f t="shared" si="6"/>
        <v>0</v>
      </c>
      <c r="J83" s="275"/>
    </row>
    <row r="84" spans="1:10" ht="25.5" customHeight="1" x14ac:dyDescent="0.25">
      <c r="A84" s="111"/>
      <c r="B84" s="193"/>
      <c r="C84" s="263" t="s">
        <v>189</v>
      </c>
      <c r="D84" s="273"/>
      <c r="E84" s="274"/>
      <c r="F84" s="194"/>
      <c r="G84" s="195"/>
      <c r="H84" s="195"/>
      <c r="I84" s="276">
        <f>SUM(I85:J90)</f>
        <v>0</v>
      </c>
      <c r="J84" s="277"/>
    </row>
    <row r="85" spans="1:10" ht="25.5" customHeight="1" x14ac:dyDescent="0.25">
      <c r="A85" s="111"/>
      <c r="B85" s="120" t="s">
        <v>143</v>
      </c>
      <c r="C85" s="270" t="s">
        <v>144</v>
      </c>
      <c r="D85" s="271"/>
      <c r="E85" s="272"/>
      <c r="F85" s="121" t="s">
        <v>24</v>
      </c>
      <c r="G85" s="177">
        <f>PRODUCT('Rozpočet G15'!I8)</f>
        <v>0</v>
      </c>
      <c r="H85" s="177">
        <f>PRODUCT('Rozpočet G15'!K8)</f>
        <v>0</v>
      </c>
      <c r="I85" s="275">
        <f t="shared" ref="I85:I90" si="7">G85+H85</f>
        <v>0</v>
      </c>
      <c r="J85" s="275"/>
    </row>
    <row r="86" spans="1:10" ht="25.5" customHeight="1" x14ac:dyDescent="0.25">
      <c r="A86" s="111"/>
      <c r="B86" s="120" t="s">
        <v>59</v>
      </c>
      <c r="C86" s="270" t="s">
        <v>60</v>
      </c>
      <c r="D86" s="271"/>
      <c r="E86" s="272"/>
      <c r="F86" s="121" t="s">
        <v>24</v>
      </c>
      <c r="G86" s="177">
        <f>PRODUCT('Rozpočet G15'!I15)</f>
        <v>0</v>
      </c>
      <c r="H86" s="177">
        <f>PRODUCT('Rozpočet G15'!K15)</f>
        <v>0</v>
      </c>
      <c r="I86" s="275">
        <f t="shared" si="7"/>
        <v>0</v>
      </c>
      <c r="J86" s="275"/>
    </row>
    <row r="87" spans="1:10" ht="25.5" customHeight="1" x14ac:dyDescent="0.25">
      <c r="A87" s="111"/>
      <c r="B87" s="120" t="s">
        <v>63</v>
      </c>
      <c r="C87" s="178" t="s">
        <v>64</v>
      </c>
      <c r="D87" s="179"/>
      <c r="E87" s="179"/>
      <c r="F87" s="121" t="s">
        <v>24</v>
      </c>
      <c r="G87" s="177">
        <f>PRODUCT('Rozpočet G15'!I17)</f>
        <v>0</v>
      </c>
      <c r="H87" s="177">
        <f>PRODUCT('Rozpočet G15'!K17)</f>
        <v>0</v>
      </c>
      <c r="I87" s="275">
        <f t="shared" si="7"/>
        <v>0</v>
      </c>
      <c r="J87" s="275"/>
    </row>
    <row r="88" spans="1:10" ht="25.5" customHeight="1" x14ac:dyDescent="0.25">
      <c r="A88" s="111"/>
      <c r="B88" s="120" t="s">
        <v>65</v>
      </c>
      <c r="C88" s="270" t="s">
        <v>66</v>
      </c>
      <c r="D88" s="271"/>
      <c r="E88" s="272"/>
      <c r="F88" s="121" t="s">
        <v>24</v>
      </c>
      <c r="G88" s="177">
        <f>PRODUCT('Rozpočet G15'!I20)</f>
        <v>0</v>
      </c>
      <c r="H88" s="177">
        <f>PRODUCT('Rozpočet G15'!K20)</f>
        <v>0</v>
      </c>
      <c r="I88" s="275">
        <f t="shared" si="7"/>
        <v>0</v>
      </c>
      <c r="J88" s="275"/>
    </row>
    <row r="89" spans="1:10" ht="25.5" customHeight="1" x14ac:dyDescent="0.25">
      <c r="A89" s="111"/>
      <c r="B89" s="120" t="s">
        <v>67</v>
      </c>
      <c r="C89" s="270" t="s">
        <v>68</v>
      </c>
      <c r="D89" s="271"/>
      <c r="E89" s="272"/>
      <c r="F89" s="121" t="s">
        <v>24</v>
      </c>
      <c r="G89" s="177">
        <f>PRODUCT('Rozpočet G15'!I23)</f>
        <v>0</v>
      </c>
      <c r="H89" s="177">
        <f>PRODUCT('Rozpočet G15'!K23)</f>
        <v>0</v>
      </c>
      <c r="I89" s="275">
        <f t="shared" si="7"/>
        <v>0</v>
      </c>
      <c r="J89" s="275"/>
    </row>
    <row r="90" spans="1:10" ht="25.5" customHeight="1" x14ac:dyDescent="0.25">
      <c r="A90" s="111"/>
      <c r="B90" s="120" t="s">
        <v>69</v>
      </c>
      <c r="C90" s="270" t="s">
        <v>27</v>
      </c>
      <c r="D90" s="271"/>
      <c r="E90" s="272"/>
      <c r="F90" s="121" t="s">
        <v>24</v>
      </c>
      <c r="G90" s="177">
        <f>PRODUCT('Rozpočet G15'!I26)</f>
        <v>0</v>
      </c>
      <c r="H90" s="177">
        <f>PRODUCT('Rozpočet G15'!K26)</f>
        <v>0</v>
      </c>
      <c r="I90" s="275">
        <f t="shared" si="7"/>
        <v>0</v>
      </c>
      <c r="J90" s="275"/>
    </row>
    <row r="91" spans="1:10" ht="25.5" customHeight="1" x14ac:dyDescent="0.25">
      <c r="A91" s="111"/>
      <c r="B91" s="193"/>
      <c r="C91" s="263" t="s">
        <v>190</v>
      </c>
      <c r="D91" s="273"/>
      <c r="E91" s="274"/>
      <c r="F91" s="194"/>
      <c r="G91" s="195"/>
      <c r="H91" s="195"/>
      <c r="I91" s="276">
        <f>SUM(I92:J97)</f>
        <v>0</v>
      </c>
      <c r="J91" s="277"/>
    </row>
    <row r="92" spans="1:10" ht="25.5" customHeight="1" x14ac:dyDescent="0.25">
      <c r="A92" s="111"/>
      <c r="B92" s="120" t="s">
        <v>143</v>
      </c>
      <c r="C92" s="270" t="s">
        <v>144</v>
      </c>
      <c r="D92" s="271"/>
      <c r="E92" s="272"/>
      <c r="F92" s="121" t="s">
        <v>24</v>
      </c>
      <c r="G92" s="177">
        <f>PRODUCT('Rozpočet G16'!I8)</f>
        <v>0</v>
      </c>
      <c r="H92" s="177">
        <f>PRODUCT('Rozpočet G16'!K8)</f>
        <v>0</v>
      </c>
      <c r="I92" s="275">
        <f t="shared" ref="I92:I97" si="8">G92+H92</f>
        <v>0</v>
      </c>
      <c r="J92" s="275"/>
    </row>
    <row r="93" spans="1:10" ht="25.5" customHeight="1" x14ac:dyDescent="0.25">
      <c r="A93" s="111"/>
      <c r="B93" s="120" t="s">
        <v>59</v>
      </c>
      <c r="C93" s="270" t="s">
        <v>60</v>
      </c>
      <c r="D93" s="271"/>
      <c r="E93" s="272"/>
      <c r="F93" s="121" t="s">
        <v>24</v>
      </c>
      <c r="G93" s="177">
        <f>PRODUCT('Rozpočet G16'!I11)</f>
        <v>0</v>
      </c>
      <c r="H93" s="177">
        <f>PRODUCT('Rozpočet G16'!K11)</f>
        <v>0</v>
      </c>
      <c r="I93" s="275">
        <f t="shared" si="8"/>
        <v>0</v>
      </c>
      <c r="J93" s="275"/>
    </row>
    <row r="94" spans="1:10" ht="25.5" customHeight="1" x14ac:dyDescent="0.25">
      <c r="A94" s="111"/>
      <c r="B94" s="120" t="s">
        <v>63</v>
      </c>
      <c r="C94" s="178" t="s">
        <v>64</v>
      </c>
      <c r="D94" s="179"/>
      <c r="E94" s="179"/>
      <c r="F94" s="121" t="s">
        <v>24</v>
      </c>
      <c r="G94" s="177">
        <f>PRODUCT('Rozpočet G16'!I13)</f>
        <v>0</v>
      </c>
      <c r="H94" s="177">
        <f>PRODUCT('Rozpočet G16'!K13)</f>
        <v>0</v>
      </c>
      <c r="I94" s="275">
        <f t="shared" si="8"/>
        <v>0</v>
      </c>
      <c r="J94" s="275"/>
    </row>
    <row r="95" spans="1:10" ht="25.5" customHeight="1" x14ac:dyDescent="0.25">
      <c r="A95" s="111"/>
      <c r="B95" s="120" t="s">
        <v>65</v>
      </c>
      <c r="C95" s="270" t="s">
        <v>66</v>
      </c>
      <c r="D95" s="271"/>
      <c r="E95" s="272"/>
      <c r="F95" s="121" t="s">
        <v>24</v>
      </c>
      <c r="G95" s="177">
        <v>0</v>
      </c>
      <c r="H95" s="177">
        <f>PRODUCT('Rozpočet G16'!K16)</f>
        <v>0</v>
      </c>
      <c r="I95" s="275">
        <f t="shared" si="8"/>
        <v>0</v>
      </c>
      <c r="J95" s="275"/>
    </row>
    <row r="96" spans="1:10" ht="25.5" customHeight="1" x14ac:dyDescent="0.25">
      <c r="A96" s="111"/>
      <c r="B96" s="120" t="s">
        <v>67</v>
      </c>
      <c r="C96" s="270" t="s">
        <v>68</v>
      </c>
      <c r="D96" s="271"/>
      <c r="E96" s="272"/>
      <c r="F96" s="121" t="s">
        <v>24</v>
      </c>
      <c r="G96" s="177">
        <v>0</v>
      </c>
      <c r="H96" s="177">
        <v>0</v>
      </c>
      <c r="I96" s="275">
        <f t="shared" si="8"/>
        <v>0</v>
      </c>
      <c r="J96" s="275"/>
    </row>
    <row r="97" spans="1:10" ht="25.5" customHeight="1" x14ac:dyDescent="0.25">
      <c r="A97" s="111"/>
      <c r="B97" s="120" t="s">
        <v>69</v>
      </c>
      <c r="C97" s="270" t="s">
        <v>27</v>
      </c>
      <c r="D97" s="271"/>
      <c r="E97" s="272"/>
      <c r="F97" s="121" t="s">
        <v>24</v>
      </c>
      <c r="G97" s="177">
        <f>PRODUCT('Rozpočet G16'!I19)</f>
        <v>0</v>
      </c>
      <c r="H97" s="177">
        <f>PRODUCT('Rozpočet G16'!K19)</f>
        <v>0</v>
      </c>
      <c r="I97" s="275">
        <f t="shared" si="8"/>
        <v>0</v>
      </c>
      <c r="J97" s="275"/>
    </row>
    <row r="98" spans="1:10" ht="25.5" customHeight="1" x14ac:dyDescent="0.25">
      <c r="A98" s="111"/>
      <c r="B98" s="193"/>
      <c r="C98" s="263" t="s">
        <v>191</v>
      </c>
      <c r="D98" s="273"/>
      <c r="E98" s="274"/>
      <c r="F98" s="194"/>
      <c r="G98" s="195"/>
      <c r="H98" s="195"/>
      <c r="I98" s="276">
        <f>SUM(I99:J104)</f>
        <v>0</v>
      </c>
      <c r="J98" s="277"/>
    </row>
    <row r="99" spans="1:10" ht="25.5" customHeight="1" x14ac:dyDescent="0.25">
      <c r="A99" s="111"/>
      <c r="B99" s="120" t="s">
        <v>143</v>
      </c>
      <c r="C99" s="270" t="s">
        <v>144</v>
      </c>
      <c r="D99" s="271"/>
      <c r="E99" s="272"/>
      <c r="F99" s="121" t="s">
        <v>24</v>
      </c>
      <c r="G99" s="177">
        <f>PRODUCT('Rozpočet G21'!I8)</f>
        <v>0</v>
      </c>
      <c r="H99" s="177">
        <f>PRODUCT('Rozpočet G21'!K8)</f>
        <v>0</v>
      </c>
      <c r="I99" s="275">
        <f t="shared" ref="I99:I104" si="9">G99+H99</f>
        <v>0</v>
      </c>
      <c r="J99" s="275"/>
    </row>
    <row r="100" spans="1:10" ht="25.5" customHeight="1" x14ac:dyDescent="0.25">
      <c r="A100" s="111"/>
      <c r="B100" s="120" t="s">
        <v>59</v>
      </c>
      <c r="C100" s="270" t="s">
        <v>60</v>
      </c>
      <c r="D100" s="271"/>
      <c r="E100" s="272"/>
      <c r="F100" s="121" t="s">
        <v>24</v>
      </c>
      <c r="G100" s="177">
        <f>PRODUCT('Rozpočet G21'!I15)</f>
        <v>0</v>
      </c>
      <c r="H100" s="177">
        <f>PRODUCT('Rozpočet G21'!K15)</f>
        <v>0</v>
      </c>
      <c r="I100" s="275">
        <f t="shared" si="9"/>
        <v>0</v>
      </c>
      <c r="J100" s="275"/>
    </row>
    <row r="101" spans="1:10" ht="25.5" customHeight="1" x14ac:dyDescent="0.25">
      <c r="A101" s="111"/>
      <c r="B101" s="120" t="s">
        <v>63</v>
      </c>
      <c r="C101" s="178" t="s">
        <v>64</v>
      </c>
      <c r="D101" s="179"/>
      <c r="E101" s="179"/>
      <c r="F101" s="121" t="s">
        <v>24</v>
      </c>
      <c r="G101" s="177">
        <f>PRODUCT('Rozpočet G21'!I17)</f>
        <v>0</v>
      </c>
      <c r="H101" s="177">
        <f>PRODUCT('Rozpočet G21'!K17)</f>
        <v>0</v>
      </c>
      <c r="I101" s="275">
        <f t="shared" si="9"/>
        <v>0</v>
      </c>
      <c r="J101" s="275"/>
    </row>
    <row r="102" spans="1:10" ht="25.5" customHeight="1" x14ac:dyDescent="0.25">
      <c r="A102" s="111"/>
      <c r="B102" s="120" t="s">
        <v>65</v>
      </c>
      <c r="C102" s="270" t="s">
        <v>66</v>
      </c>
      <c r="D102" s="271"/>
      <c r="E102" s="272"/>
      <c r="F102" s="121" t="s">
        <v>24</v>
      </c>
      <c r="G102" s="177">
        <f>PRODUCT('Rozpočet G21'!I20)</f>
        <v>0</v>
      </c>
      <c r="H102" s="177">
        <f>PRODUCT('Rozpočet G21'!K20)</f>
        <v>0</v>
      </c>
      <c r="I102" s="275">
        <f t="shared" si="9"/>
        <v>0</v>
      </c>
      <c r="J102" s="275"/>
    </row>
    <row r="103" spans="1:10" ht="25.5" customHeight="1" x14ac:dyDescent="0.25">
      <c r="A103" s="111"/>
      <c r="B103" s="120" t="s">
        <v>67</v>
      </c>
      <c r="C103" s="270" t="s">
        <v>68</v>
      </c>
      <c r="D103" s="271"/>
      <c r="E103" s="272"/>
      <c r="F103" s="121" t="s">
        <v>24</v>
      </c>
      <c r="G103" s="177">
        <f>PRODUCT('Rozpočet G21'!I3)</f>
        <v>0</v>
      </c>
      <c r="H103" s="177">
        <f>PRODUCT('Rozpočet G21'!K23)</f>
        <v>0</v>
      </c>
      <c r="I103" s="275">
        <f t="shared" si="9"/>
        <v>0</v>
      </c>
      <c r="J103" s="275"/>
    </row>
    <row r="104" spans="1:10" ht="25.5" customHeight="1" x14ac:dyDescent="0.25">
      <c r="A104" s="111"/>
      <c r="B104" s="120" t="s">
        <v>69</v>
      </c>
      <c r="C104" s="270" t="s">
        <v>27</v>
      </c>
      <c r="D104" s="271"/>
      <c r="E104" s="272"/>
      <c r="F104" s="121" t="s">
        <v>24</v>
      </c>
      <c r="G104" s="177">
        <f>PRODUCT('Rozpočet G16'!I19)</f>
        <v>0</v>
      </c>
      <c r="H104" s="177">
        <f>PRODUCT('Rozpočet G21'!K26)</f>
        <v>0</v>
      </c>
      <c r="I104" s="275">
        <f t="shared" si="9"/>
        <v>0</v>
      </c>
      <c r="J104" s="275"/>
    </row>
    <row r="105" spans="1:10" ht="25.5" customHeight="1" x14ac:dyDescent="0.25">
      <c r="A105" s="111"/>
      <c r="B105" s="193"/>
      <c r="C105" s="263" t="s">
        <v>192</v>
      </c>
      <c r="D105" s="273"/>
      <c r="E105" s="274"/>
      <c r="F105" s="194"/>
      <c r="G105" s="195"/>
      <c r="H105" s="195"/>
      <c r="I105" s="276">
        <f>SUM(I106:J111)</f>
        <v>0</v>
      </c>
      <c r="J105" s="277"/>
    </row>
    <row r="106" spans="1:10" ht="25.5" customHeight="1" x14ac:dyDescent="0.25">
      <c r="A106" s="111"/>
      <c r="B106" s="120" t="s">
        <v>143</v>
      </c>
      <c r="C106" s="270" t="s">
        <v>144</v>
      </c>
      <c r="D106" s="271"/>
      <c r="E106" s="272"/>
      <c r="F106" s="121" t="s">
        <v>24</v>
      </c>
      <c r="G106" s="177">
        <f>PRODUCT('Rozpočet G24'!I8)</f>
        <v>0</v>
      </c>
      <c r="H106" s="177">
        <f>PRODUCT('Rozpočet G24'!K8)</f>
        <v>0</v>
      </c>
      <c r="I106" s="275">
        <f t="shared" ref="I106:I111" si="10">G106+H106</f>
        <v>0</v>
      </c>
      <c r="J106" s="275"/>
    </row>
    <row r="107" spans="1:10" ht="25.5" customHeight="1" x14ac:dyDescent="0.25">
      <c r="A107" s="111"/>
      <c r="B107" s="120" t="s">
        <v>59</v>
      </c>
      <c r="C107" s="270" t="s">
        <v>60</v>
      </c>
      <c r="D107" s="271"/>
      <c r="E107" s="272"/>
      <c r="F107" s="121" t="s">
        <v>24</v>
      </c>
      <c r="G107" s="177">
        <f>PRODUCT('Rozpočet G24'!I15)</f>
        <v>0</v>
      </c>
      <c r="H107" s="177">
        <f>PRODUCT('Rozpočet G24'!K15)</f>
        <v>0</v>
      </c>
      <c r="I107" s="275">
        <f t="shared" si="10"/>
        <v>0</v>
      </c>
      <c r="J107" s="275"/>
    </row>
    <row r="108" spans="1:10" ht="25.5" customHeight="1" x14ac:dyDescent="0.25">
      <c r="A108" s="111"/>
      <c r="B108" s="120" t="s">
        <v>63</v>
      </c>
      <c r="C108" s="178" t="s">
        <v>64</v>
      </c>
      <c r="D108" s="179"/>
      <c r="E108" s="179"/>
      <c r="F108" s="121" t="s">
        <v>24</v>
      </c>
      <c r="G108" s="177">
        <f>PRODUCT('Rozpočet G24'!I17)</f>
        <v>0</v>
      </c>
      <c r="H108" s="177">
        <f>PRODUCT('Rozpočet G24'!K17)</f>
        <v>0</v>
      </c>
      <c r="I108" s="275">
        <f t="shared" si="10"/>
        <v>0</v>
      </c>
      <c r="J108" s="275"/>
    </row>
    <row r="109" spans="1:10" ht="25.5" customHeight="1" x14ac:dyDescent="0.25">
      <c r="A109" s="111"/>
      <c r="B109" s="120" t="s">
        <v>65</v>
      </c>
      <c r="C109" s="270" t="s">
        <v>66</v>
      </c>
      <c r="D109" s="271"/>
      <c r="E109" s="272"/>
      <c r="F109" s="121" t="s">
        <v>24</v>
      </c>
      <c r="G109" s="177">
        <f>PRODUCT('Rozpočet G24'!I20)</f>
        <v>0</v>
      </c>
      <c r="H109" s="177">
        <f>PRODUCT('Rozpočet G24'!K20)</f>
        <v>0</v>
      </c>
      <c r="I109" s="275">
        <f t="shared" si="10"/>
        <v>0</v>
      </c>
      <c r="J109" s="275"/>
    </row>
    <row r="110" spans="1:10" ht="25.5" customHeight="1" x14ac:dyDescent="0.25">
      <c r="A110" s="111"/>
      <c r="B110" s="120" t="s">
        <v>67</v>
      </c>
      <c r="C110" s="270" t="s">
        <v>68</v>
      </c>
      <c r="D110" s="271"/>
      <c r="E110" s="272"/>
      <c r="F110" s="121" t="s">
        <v>24</v>
      </c>
      <c r="G110" s="177">
        <f>PRODUCT('Rozpočet G24'!I23)</f>
        <v>0</v>
      </c>
      <c r="H110" s="177">
        <f>PRODUCT('Rozpočet G24'!K23)</f>
        <v>0</v>
      </c>
      <c r="I110" s="275">
        <f t="shared" si="10"/>
        <v>0</v>
      </c>
      <c r="J110" s="275"/>
    </row>
    <row r="111" spans="1:10" ht="25.5" customHeight="1" x14ac:dyDescent="0.25">
      <c r="A111" s="111"/>
      <c r="B111" s="120" t="s">
        <v>69</v>
      </c>
      <c r="C111" s="270" t="s">
        <v>27</v>
      </c>
      <c r="D111" s="271"/>
      <c r="E111" s="272"/>
      <c r="F111" s="121" t="s">
        <v>24</v>
      </c>
      <c r="G111" s="177">
        <f>PRODUCT('Rozpočet G16'!I19)</f>
        <v>0</v>
      </c>
      <c r="H111" s="177">
        <f>PRODUCT('Rozpočet G24'!K26)</f>
        <v>0</v>
      </c>
      <c r="I111" s="275">
        <f t="shared" si="10"/>
        <v>0</v>
      </c>
      <c r="J111" s="275"/>
    </row>
    <row r="112" spans="1:10" ht="25.5" customHeight="1" x14ac:dyDescent="0.25">
      <c r="A112" s="111"/>
      <c r="B112" s="193"/>
      <c r="C112" s="263" t="s">
        <v>193</v>
      </c>
      <c r="D112" s="273"/>
      <c r="E112" s="274"/>
      <c r="F112" s="194"/>
      <c r="G112" s="195"/>
      <c r="H112" s="195"/>
      <c r="I112" s="276">
        <f>SUM(I113:J118)</f>
        <v>0</v>
      </c>
      <c r="J112" s="277"/>
    </row>
    <row r="113" spans="1:10" ht="25.5" customHeight="1" x14ac:dyDescent="0.25">
      <c r="A113" s="111"/>
      <c r="B113" s="120" t="s">
        <v>143</v>
      </c>
      <c r="C113" s="270" t="s">
        <v>144</v>
      </c>
      <c r="D113" s="271"/>
      <c r="E113" s="272"/>
      <c r="F113" s="121" t="s">
        <v>24</v>
      </c>
      <c r="G113" s="177">
        <f>PRODUCT('Rozpočet G25'!I8)</f>
        <v>0</v>
      </c>
      <c r="H113" s="177">
        <f>PRODUCT('Rozpočet G25'!K8)</f>
        <v>0</v>
      </c>
      <c r="I113" s="275">
        <f t="shared" ref="I113:I118" si="11">G113+H113</f>
        <v>0</v>
      </c>
      <c r="J113" s="275"/>
    </row>
    <row r="114" spans="1:10" ht="25.5" customHeight="1" x14ac:dyDescent="0.25">
      <c r="A114" s="111"/>
      <c r="B114" s="120" t="s">
        <v>59</v>
      </c>
      <c r="C114" s="270" t="s">
        <v>60</v>
      </c>
      <c r="D114" s="271"/>
      <c r="E114" s="272"/>
      <c r="F114" s="121" t="s">
        <v>24</v>
      </c>
      <c r="G114" s="177">
        <f>PRODUCT('Rozpočet G25'!I15)</f>
        <v>0</v>
      </c>
      <c r="H114" s="177">
        <f>PRODUCT('Rozpočet G25'!K15)</f>
        <v>0</v>
      </c>
      <c r="I114" s="275">
        <f t="shared" si="11"/>
        <v>0</v>
      </c>
      <c r="J114" s="275"/>
    </row>
    <row r="115" spans="1:10" ht="25.5" customHeight="1" x14ac:dyDescent="0.25">
      <c r="A115" s="111"/>
      <c r="B115" s="120" t="s">
        <v>63</v>
      </c>
      <c r="C115" s="178" t="s">
        <v>64</v>
      </c>
      <c r="D115" s="179"/>
      <c r="E115" s="179"/>
      <c r="F115" s="121" t="s">
        <v>24</v>
      </c>
      <c r="G115" s="177">
        <f>PRODUCT('Rozpočet G25'!I17)</f>
        <v>0</v>
      </c>
      <c r="H115" s="177">
        <f>PRODUCT('Rozpočet G25'!K17)</f>
        <v>0</v>
      </c>
      <c r="I115" s="275">
        <f t="shared" si="11"/>
        <v>0</v>
      </c>
      <c r="J115" s="275"/>
    </row>
    <row r="116" spans="1:10" ht="25.5" customHeight="1" x14ac:dyDescent="0.25">
      <c r="A116" s="111"/>
      <c r="B116" s="120" t="s">
        <v>65</v>
      </c>
      <c r="C116" s="270" t="s">
        <v>66</v>
      </c>
      <c r="D116" s="271"/>
      <c r="E116" s="272"/>
      <c r="F116" s="121" t="s">
        <v>24</v>
      </c>
      <c r="G116" s="177">
        <f>PRODUCT('Rozpočet G25'!I20)</f>
        <v>0</v>
      </c>
      <c r="H116" s="177">
        <f>PRODUCT('Rozpočet G25'!K20)</f>
        <v>0</v>
      </c>
      <c r="I116" s="275">
        <f t="shared" si="11"/>
        <v>0</v>
      </c>
      <c r="J116" s="275"/>
    </row>
    <row r="117" spans="1:10" ht="25.5" customHeight="1" x14ac:dyDescent="0.25">
      <c r="A117" s="111"/>
      <c r="B117" s="120" t="s">
        <v>67</v>
      </c>
      <c r="C117" s="270" t="s">
        <v>68</v>
      </c>
      <c r="D117" s="271"/>
      <c r="E117" s="272"/>
      <c r="F117" s="121" t="s">
        <v>24</v>
      </c>
      <c r="G117" s="177">
        <f>PRODUCT('Rozpočet G25'!I23)</f>
        <v>0</v>
      </c>
      <c r="H117" s="177">
        <f>PRODUCT('Rozpočet G25'!K23)</f>
        <v>0</v>
      </c>
      <c r="I117" s="275">
        <f t="shared" si="11"/>
        <v>0</v>
      </c>
      <c r="J117" s="275"/>
    </row>
    <row r="118" spans="1:10" ht="25.5" customHeight="1" x14ac:dyDescent="0.25">
      <c r="A118" s="111"/>
      <c r="B118" s="120" t="s">
        <v>69</v>
      </c>
      <c r="C118" s="270" t="s">
        <v>27</v>
      </c>
      <c r="D118" s="271"/>
      <c r="E118" s="272"/>
      <c r="F118" s="121" t="s">
        <v>24</v>
      </c>
      <c r="G118" s="177">
        <f>PRODUCT('Rozpočet G16'!I19)</f>
        <v>0</v>
      </c>
      <c r="H118" s="177">
        <f>PRODUCT('Rozpočet G25'!K26)</f>
        <v>0</v>
      </c>
      <c r="I118" s="275">
        <f t="shared" si="11"/>
        <v>0</v>
      </c>
      <c r="J118" s="275"/>
    </row>
    <row r="119" spans="1:10" ht="25.5" customHeight="1" x14ac:dyDescent="0.25">
      <c r="A119" s="111"/>
      <c r="B119" s="193"/>
      <c r="C119" s="263" t="s">
        <v>198</v>
      </c>
      <c r="D119" s="273"/>
      <c r="E119" s="274"/>
      <c r="F119" s="194"/>
      <c r="G119" s="195"/>
      <c r="H119" s="195"/>
      <c r="I119" s="276">
        <f>SUM(I120:J125)</f>
        <v>0</v>
      </c>
      <c r="J119" s="277"/>
    </row>
    <row r="120" spans="1:10" ht="25.5" customHeight="1" x14ac:dyDescent="0.25">
      <c r="A120" s="111"/>
      <c r="B120" s="120" t="s">
        <v>143</v>
      </c>
      <c r="C120" s="270" t="s">
        <v>144</v>
      </c>
      <c r="D120" s="271"/>
      <c r="E120" s="272"/>
      <c r="F120" s="121" t="s">
        <v>24</v>
      </c>
      <c r="G120" s="177">
        <f>PRODUCT('Rozpočet G26'!I8)</f>
        <v>0</v>
      </c>
      <c r="H120" s="177">
        <f>PRODUCT('Rozpočet G26'!K8)</f>
        <v>0</v>
      </c>
      <c r="I120" s="275">
        <f t="shared" ref="I120:I125" si="12">G120+H120</f>
        <v>0</v>
      </c>
      <c r="J120" s="275"/>
    </row>
    <row r="121" spans="1:10" ht="25.5" customHeight="1" x14ac:dyDescent="0.25">
      <c r="A121" s="111"/>
      <c r="B121" s="120" t="s">
        <v>59</v>
      </c>
      <c r="C121" s="270" t="s">
        <v>60</v>
      </c>
      <c r="D121" s="271"/>
      <c r="E121" s="272"/>
      <c r="F121" s="121" t="s">
        <v>24</v>
      </c>
      <c r="G121" s="177">
        <f>PRODUCT('Rozpočet G26'!I15)</f>
        <v>0</v>
      </c>
      <c r="H121" s="177">
        <f>PRODUCT('Rozpočet G26'!K15)</f>
        <v>0</v>
      </c>
      <c r="I121" s="275">
        <f t="shared" si="12"/>
        <v>0</v>
      </c>
      <c r="J121" s="275"/>
    </row>
    <row r="122" spans="1:10" ht="25.5" customHeight="1" x14ac:dyDescent="0.25">
      <c r="A122" s="111"/>
      <c r="B122" s="120" t="s">
        <v>63</v>
      </c>
      <c r="C122" s="178" t="s">
        <v>64</v>
      </c>
      <c r="D122" s="179"/>
      <c r="E122" s="179"/>
      <c r="F122" s="121" t="s">
        <v>24</v>
      </c>
      <c r="G122" s="177">
        <f>PRODUCT('Rozpočet G26'!I17)</f>
        <v>0</v>
      </c>
      <c r="H122" s="177">
        <f>PRODUCT('Rozpočet G26'!K17)</f>
        <v>0</v>
      </c>
      <c r="I122" s="275">
        <f t="shared" si="12"/>
        <v>0</v>
      </c>
      <c r="J122" s="275"/>
    </row>
    <row r="123" spans="1:10" ht="25.5" customHeight="1" x14ac:dyDescent="0.25">
      <c r="A123" s="111"/>
      <c r="B123" s="120" t="s">
        <v>65</v>
      </c>
      <c r="C123" s="270" t="s">
        <v>66</v>
      </c>
      <c r="D123" s="271"/>
      <c r="E123" s="272"/>
      <c r="F123" s="121" t="s">
        <v>24</v>
      </c>
      <c r="G123" s="177">
        <f>PRODUCT('Rozpočet G26'!I20)</f>
        <v>0</v>
      </c>
      <c r="H123" s="177">
        <f>PRODUCT('Rozpočet G26'!K20)</f>
        <v>0</v>
      </c>
      <c r="I123" s="275">
        <f t="shared" si="12"/>
        <v>0</v>
      </c>
      <c r="J123" s="275"/>
    </row>
    <row r="124" spans="1:10" ht="25.5" customHeight="1" x14ac:dyDescent="0.25">
      <c r="A124" s="111"/>
      <c r="B124" s="120" t="s">
        <v>67</v>
      </c>
      <c r="C124" s="270" t="s">
        <v>68</v>
      </c>
      <c r="D124" s="271"/>
      <c r="E124" s="272"/>
      <c r="F124" s="121" t="s">
        <v>24</v>
      </c>
      <c r="G124" s="177">
        <f>PRODUCT('Rozpočet G26'!I23)</f>
        <v>0</v>
      </c>
      <c r="H124" s="177">
        <f>PRODUCT('Rozpočet G26'!K23)</f>
        <v>0</v>
      </c>
      <c r="I124" s="275">
        <f t="shared" si="12"/>
        <v>0</v>
      </c>
      <c r="J124" s="275"/>
    </row>
    <row r="125" spans="1:10" ht="25.5" customHeight="1" x14ac:dyDescent="0.25">
      <c r="A125" s="111"/>
      <c r="B125" s="120" t="s">
        <v>69</v>
      </c>
      <c r="C125" s="270" t="s">
        <v>27</v>
      </c>
      <c r="D125" s="271"/>
      <c r="E125" s="272"/>
      <c r="F125" s="121" t="s">
        <v>24</v>
      </c>
      <c r="G125" s="177">
        <f>PRODUCT('Rozpočet G26'!I26)</f>
        <v>0</v>
      </c>
      <c r="H125" s="177">
        <f>PRODUCT('Rozpočet G26'!K26)</f>
        <v>0</v>
      </c>
      <c r="I125" s="275">
        <f t="shared" si="12"/>
        <v>0</v>
      </c>
      <c r="J125" s="275"/>
    </row>
    <row r="126" spans="1:10" ht="25.5" customHeight="1" x14ac:dyDescent="0.25">
      <c r="A126" s="111"/>
      <c r="B126" s="193"/>
      <c r="C126" s="263" t="s">
        <v>194</v>
      </c>
      <c r="D126" s="273"/>
      <c r="E126" s="274"/>
      <c r="F126" s="194"/>
      <c r="G126" s="195"/>
      <c r="H126" s="195"/>
      <c r="I126" s="276">
        <f>SUM(I127:J132)</f>
        <v>0</v>
      </c>
      <c r="J126" s="277"/>
    </row>
    <row r="127" spans="1:10" ht="25.5" customHeight="1" x14ac:dyDescent="0.25">
      <c r="A127" s="111"/>
      <c r="B127" s="120" t="s">
        <v>143</v>
      </c>
      <c r="C127" s="270" t="s">
        <v>144</v>
      </c>
      <c r="D127" s="271"/>
      <c r="E127" s="272"/>
      <c r="F127" s="121" t="s">
        <v>24</v>
      </c>
      <c r="G127" s="177">
        <f>PRODUCT('Rozpočet G27'!I8)</f>
        <v>0</v>
      </c>
      <c r="H127" s="177">
        <f>PRODUCT('Rozpočet G27'!K8)</f>
        <v>0</v>
      </c>
      <c r="I127" s="275">
        <f t="shared" ref="I127:I132" si="13">G127+H127</f>
        <v>0</v>
      </c>
      <c r="J127" s="275"/>
    </row>
    <row r="128" spans="1:10" ht="25.5" customHeight="1" x14ac:dyDescent="0.25">
      <c r="A128" s="111"/>
      <c r="B128" s="120" t="s">
        <v>59</v>
      </c>
      <c r="C128" s="270" t="s">
        <v>60</v>
      </c>
      <c r="D128" s="271"/>
      <c r="E128" s="272"/>
      <c r="F128" s="121" t="s">
        <v>24</v>
      </c>
      <c r="G128" s="177">
        <f>PRODUCT('Rozpočet G27'!I15)</f>
        <v>0</v>
      </c>
      <c r="H128" s="177">
        <f>PRODUCT('Rozpočet G27'!K15)</f>
        <v>0</v>
      </c>
      <c r="I128" s="275">
        <f t="shared" si="13"/>
        <v>0</v>
      </c>
      <c r="J128" s="275"/>
    </row>
    <row r="129" spans="1:10" ht="25.5" customHeight="1" x14ac:dyDescent="0.25">
      <c r="A129" s="111"/>
      <c r="B129" s="120" t="s">
        <v>63</v>
      </c>
      <c r="C129" s="178" t="s">
        <v>64</v>
      </c>
      <c r="D129" s="179"/>
      <c r="E129" s="179"/>
      <c r="F129" s="121" t="s">
        <v>24</v>
      </c>
      <c r="G129" s="177">
        <f>PRODUCT('Rozpočet G27'!I17)</f>
        <v>0</v>
      </c>
      <c r="H129" s="177">
        <f>PRODUCT('Rozpočet G27'!K17)</f>
        <v>0</v>
      </c>
      <c r="I129" s="275">
        <f t="shared" si="13"/>
        <v>0</v>
      </c>
      <c r="J129" s="275"/>
    </row>
    <row r="130" spans="1:10" ht="25.5" customHeight="1" x14ac:dyDescent="0.25">
      <c r="A130" s="111"/>
      <c r="B130" s="120" t="s">
        <v>65</v>
      </c>
      <c r="C130" s="270" t="s">
        <v>66</v>
      </c>
      <c r="D130" s="271"/>
      <c r="E130" s="272"/>
      <c r="F130" s="121" t="s">
        <v>24</v>
      </c>
      <c r="G130" s="177">
        <f>PRODUCT('Rozpočet G27'!I20)</f>
        <v>0</v>
      </c>
      <c r="H130" s="177">
        <f>PRODUCT('Rozpočet G27'!K20)</f>
        <v>0</v>
      </c>
      <c r="I130" s="275">
        <f t="shared" si="13"/>
        <v>0</v>
      </c>
      <c r="J130" s="275"/>
    </row>
    <row r="131" spans="1:10" ht="25.5" customHeight="1" x14ac:dyDescent="0.25">
      <c r="A131" s="111"/>
      <c r="B131" s="120" t="s">
        <v>67</v>
      </c>
      <c r="C131" s="270" t="s">
        <v>68</v>
      </c>
      <c r="D131" s="271"/>
      <c r="E131" s="272"/>
      <c r="F131" s="121" t="s">
        <v>24</v>
      </c>
      <c r="G131" s="177">
        <f>PRODUCT('Rozpočet G27'!I23)</f>
        <v>0</v>
      </c>
      <c r="H131" s="177">
        <f>PRODUCT('Rozpočet G27'!K23)</f>
        <v>0</v>
      </c>
      <c r="I131" s="275">
        <f t="shared" si="13"/>
        <v>0</v>
      </c>
      <c r="J131" s="275"/>
    </row>
    <row r="132" spans="1:10" ht="25.5" customHeight="1" x14ac:dyDescent="0.25">
      <c r="A132" s="111"/>
      <c r="B132" s="120" t="s">
        <v>69</v>
      </c>
      <c r="C132" s="270" t="s">
        <v>27</v>
      </c>
      <c r="D132" s="271"/>
      <c r="E132" s="272"/>
      <c r="F132" s="121" t="s">
        <v>24</v>
      </c>
      <c r="G132" s="177">
        <f>PRODUCT('Rozpočet G27'!I26)</f>
        <v>0</v>
      </c>
      <c r="H132" s="177">
        <f>PRODUCT('Rozpočet G27'!K26)</f>
        <v>0</v>
      </c>
      <c r="I132" s="275">
        <f t="shared" si="13"/>
        <v>0</v>
      </c>
      <c r="J132" s="275"/>
    </row>
    <row r="133" spans="1:10" ht="25.5" customHeight="1" x14ac:dyDescent="0.25">
      <c r="A133" s="111"/>
      <c r="B133" s="193"/>
      <c r="C133" s="263" t="s">
        <v>199</v>
      </c>
      <c r="D133" s="273"/>
      <c r="E133" s="274"/>
      <c r="F133" s="194"/>
      <c r="G133" s="195"/>
      <c r="H133" s="195"/>
      <c r="I133" s="276">
        <f>SUM(I134:J139)</f>
        <v>0</v>
      </c>
      <c r="J133" s="277"/>
    </row>
    <row r="134" spans="1:10" ht="25.5" customHeight="1" x14ac:dyDescent="0.25">
      <c r="A134" s="111"/>
      <c r="B134" s="120" t="s">
        <v>143</v>
      </c>
      <c r="C134" s="270" t="s">
        <v>144</v>
      </c>
      <c r="D134" s="271"/>
      <c r="E134" s="272"/>
      <c r="F134" s="121" t="s">
        <v>24</v>
      </c>
      <c r="G134" s="177">
        <f>PRODUCT('Rozpočet G29'!I8)</f>
        <v>0</v>
      </c>
      <c r="H134" s="177">
        <f>PRODUCT('Rozpočet G29'!K8)</f>
        <v>0</v>
      </c>
      <c r="I134" s="275">
        <f t="shared" ref="I134:I139" si="14">G134+H134</f>
        <v>0</v>
      </c>
      <c r="J134" s="275"/>
    </row>
    <row r="135" spans="1:10" ht="25.5" customHeight="1" x14ac:dyDescent="0.25">
      <c r="A135" s="111"/>
      <c r="B135" s="120" t="s">
        <v>59</v>
      </c>
      <c r="C135" s="270" t="s">
        <v>60</v>
      </c>
      <c r="D135" s="271"/>
      <c r="E135" s="272"/>
      <c r="F135" s="121" t="s">
        <v>24</v>
      </c>
      <c r="G135" s="177">
        <f>PRODUCT('Rozpočet G29'!I15)</f>
        <v>0</v>
      </c>
      <c r="H135" s="177">
        <f>PRODUCT('Rozpočet G29'!K15)</f>
        <v>0</v>
      </c>
      <c r="I135" s="275">
        <f t="shared" si="14"/>
        <v>0</v>
      </c>
      <c r="J135" s="275"/>
    </row>
    <row r="136" spans="1:10" ht="25.5" customHeight="1" x14ac:dyDescent="0.25">
      <c r="A136" s="111"/>
      <c r="B136" s="120" t="s">
        <v>63</v>
      </c>
      <c r="C136" s="178" t="s">
        <v>64</v>
      </c>
      <c r="D136" s="179"/>
      <c r="E136" s="179"/>
      <c r="F136" s="121" t="s">
        <v>24</v>
      </c>
      <c r="G136" s="177">
        <f>PRODUCT('Rozpočet G29'!I17)</f>
        <v>0</v>
      </c>
      <c r="H136" s="177">
        <f>PRODUCT('Rozpočet G29'!K17)</f>
        <v>0</v>
      </c>
      <c r="I136" s="275">
        <f t="shared" si="14"/>
        <v>0</v>
      </c>
      <c r="J136" s="275"/>
    </row>
    <row r="137" spans="1:10" ht="25.5" customHeight="1" x14ac:dyDescent="0.25">
      <c r="A137" s="111"/>
      <c r="B137" s="120" t="s">
        <v>65</v>
      </c>
      <c r="C137" s="270" t="s">
        <v>66</v>
      </c>
      <c r="D137" s="271"/>
      <c r="E137" s="272"/>
      <c r="F137" s="121" t="s">
        <v>24</v>
      </c>
      <c r="G137" s="177">
        <f>PRODUCT('Rozpočet G29'!I20)</f>
        <v>0</v>
      </c>
      <c r="H137" s="177">
        <f>PRODUCT('Rozpočet G29'!K20)</f>
        <v>0</v>
      </c>
      <c r="I137" s="275">
        <f t="shared" si="14"/>
        <v>0</v>
      </c>
      <c r="J137" s="275"/>
    </row>
    <row r="138" spans="1:10" ht="25.5" customHeight="1" x14ac:dyDescent="0.25">
      <c r="A138" s="111"/>
      <c r="B138" s="120" t="s">
        <v>67</v>
      </c>
      <c r="C138" s="270" t="s">
        <v>68</v>
      </c>
      <c r="D138" s="271"/>
      <c r="E138" s="272"/>
      <c r="F138" s="121" t="s">
        <v>24</v>
      </c>
      <c r="G138" s="177">
        <f>PRODUCT('Rozpočet G29'!I23)</f>
        <v>0</v>
      </c>
      <c r="H138" s="177">
        <f>PRODUCT('Rozpočet G29'!K23)</f>
        <v>0</v>
      </c>
      <c r="I138" s="275">
        <f t="shared" si="14"/>
        <v>0</v>
      </c>
      <c r="J138" s="275"/>
    </row>
    <row r="139" spans="1:10" ht="25.5" customHeight="1" x14ac:dyDescent="0.25">
      <c r="A139" s="111"/>
      <c r="B139" s="120" t="s">
        <v>69</v>
      </c>
      <c r="C139" s="270" t="s">
        <v>27</v>
      </c>
      <c r="D139" s="271"/>
      <c r="E139" s="272"/>
      <c r="F139" s="121" t="s">
        <v>24</v>
      </c>
      <c r="G139" s="177">
        <f>PRODUCT('Rozpočet G29'!I26)</f>
        <v>0</v>
      </c>
      <c r="H139" s="177">
        <f>PRODUCT('Rozpočet G29'!K26)</f>
        <v>0</v>
      </c>
      <c r="I139" s="275">
        <f t="shared" si="14"/>
        <v>0</v>
      </c>
      <c r="J139" s="275"/>
    </row>
    <row r="140" spans="1:10" ht="25.5" customHeight="1" x14ac:dyDescent="0.25">
      <c r="A140" s="111"/>
      <c r="B140" s="193"/>
      <c r="C140" s="263" t="s">
        <v>195</v>
      </c>
      <c r="D140" s="273"/>
      <c r="E140" s="274"/>
      <c r="F140" s="194"/>
      <c r="G140" s="195"/>
      <c r="H140" s="195"/>
      <c r="I140" s="276">
        <f>SUM(I141:J146)</f>
        <v>0</v>
      </c>
      <c r="J140" s="277"/>
    </row>
    <row r="141" spans="1:10" ht="25.5" customHeight="1" x14ac:dyDescent="0.25">
      <c r="A141" s="111"/>
      <c r="B141" s="120" t="s">
        <v>143</v>
      </c>
      <c r="C141" s="270" t="s">
        <v>144</v>
      </c>
      <c r="D141" s="271"/>
      <c r="E141" s="272"/>
      <c r="F141" s="121" t="s">
        <v>24</v>
      </c>
      <c r="G141" s="177">
        <f>PRODUCT('Rozpočet G30'!I8)</f>
        <v>0</v>
      </c>
      <c r="H141" s="177">
        <f>PRODUCT('Rozpočet G30'!K8)</f>
        <v>0</v>
      </c>
      <c r="I141" s="275">
        <f t="shared" ref="I141:I144" si="15">G141+H141</f>
        <v>0</v>
      </c>
      <c r="J141" s="275"/>
    </row>
    <row r="142" spans="1:10" ht="25.5" customHeight="1" x14ac:dyDescent="0.25">
      <c r="A142" s="111"/>
      <c r="B142" s="120" t="s">
        <v>59</v>
      </c>
      <c r="C142" s="270" t="s">
        <v>60</v>
      </c>
      <c r="D142" s="271"/>
      <c r="E142" s="272"/>
      <c r="F142" s="121" t="s">
        <v>24</v>
      </c>
      <c r="G142" s="177">
        <f>PRODUCT('Rozpočet G30'!I15)</f>
        <v>0</v>
      </c>
      <c r="H142" s="177">
        <f>PRODUCT('Rozpočet G30'!K15)</f>
        <v>0</v>
      </c>
      <c r="I142" s="275">
        <f t="shared" si="15"/>
        <v>0</v>
      </c>
      <c r="J142" s="275"/>
    </row>
    <row r="143" spans="1:10" ht="25.5" customHeight="1" x14ac:dyDescent="0.25">
      <c r="A143" s="111"/>
      <c r="B143" s="120" t="s">
        <v>63</v>
      </c>
      <c r="C143" s="178" t="s">
        <v>64</v>
      </c>
      <c r="D143" s="179"/>
      <c r="E143" s="179"/>
      <c r="F143" s="121" t="s">
        <v>24</v>
      </c>
      <c r="G143" s="177">
        <f>PRODUCT('Rozpočet G30'!I17)</f>
        <v>0</v>
      </c>
      <c r="H143" s="177">
        <f>PRODUCT('Rozpočet G30'!K17)</f>
        <v>0</v>
      </c>
      <c r="I143" s="275">
        <f t="shared" si="15"/>
        <v>0</v>
      </c>
      <c r="J143" s="275"/>
    </row>
    <row r="144" spans="1:10" ht="25.5" customHeight="1" x14ac:dyDescent="0.25">
      <c r="A144" s="111"/>
      <c r="B144" s="120" t="s">
        <v>65</v>
      </c>
      <c r="C144" s="270" t="s">
        <v>66</v>
      </c>
      <c r="D144" s="271"/>
      <c r="E144" s="272"/>
      <c r="F144" s="121" t="s">
        <v>24</v>
      </c>
      <c r="G144" s="177">
        <f>PRODUCT('Rozpočet G30'!I20)</f>
        <v>0</v>
      </c>
      <c r="H144" s="177">
        <f>PRODUCT('Rozpočet G30'!K20)</f>
        <v>0</v>
      </c>
      <c r="I144" s="275">
        <f t="shared" si="15"/>
        <v>0</v>
      </c>
      <c r="J144" s="275"/>
    </row>
    <row r="145" spans="1:10" ht="25.5" customHeight="1" x14ac:dyDescent="0.25">
      <c r="A145" s="111"/>
      <c r="B145" s="120" t="s">
        <v>67</v>
      </c>
      <c r="C145" s="270" t="s">
        <v>68</v>
      </c>
      <c r="D145" s="271"/>
      <c r="E145" s="272"/>
      <c r="F145" s="121" t="s">
        <v>24</v>
      </c>
      <c r="G145" s="177">
        <f>PRODUCT('Rozpočet G30'!I23)</f>
        <v>0</v>
      </c>
      <c r="H145" s="177">
        <f>PRODUCT('Rozpočet G30'!K23)</f>
        <v>0</v>
      </c>
      <c r="I145" s="275">
        <f t="shared" ref="I145:I146" si="16">G145+H145</f>
        <v>0</v>
      </c>
      <c r="J145" s="275"/>
    </row>
    <row r="146" spans="1:10" ht="25.5" customHeight="1" x14ac:dyDescent="0.25">
      <c r="A146" s="111"/>
      <c r="B146" s="120" t="s">
        <v>69</v>
      </c>
      <c r="C146" s="270" t="s">
        <v>27</v>
      </c>
      <c r="D146" s="271"/>
      <c r="E146" s="272"/>
      <c r="F146" s="121" t="s">
        <v>24</v>
      </c>
      <c r="G146" s="177">
        <f>PRODUCT('Rozpočet G30'!G26)</f>
        <v>0</v>
      </c>
      <c r="H146" s="177">
        <f>PRODUCT('Rozpočet G30'!K26)</f>
        <v>0</v>
      </c>
      <c r="I146" s="275">
        <f t="shared" si="16"/>
        <v>0</v>
      </c>
      <c r="J146" s="275"/>
    </row>
    <row r="147" spans="1:10" ht="25.5" customHeight="1" x14ac:dyDescent="0.25">
      <c r="A147" s="111"/>
      <c r="B147" s="193"/>
      <c r="C147" s="263" t="s">
        <v>196</v>
      </c>
      <c r="D147" s="273"/>
      <c r="E147" s="274"/>
      <c r="F147" s="194"/>
      <c r="G147" s="195"/>
      <c r="H147" s="195"/>
      <c r="I147" s="276">
        <f>SUM(I148:J153)</f>
        <v>0</v>
      </c>
      <c r="J147" s="277"/>
    </row>
    <row r="148" spans="1:10" ht="25.5" customHeight="1" x14ac:dyDescent="0.25">
      <c r="A148" s="111"/>
      <c r="B148" s="120" t="s">
        <v>143</v>
      </c>
      <c r="C148" s="270" t="s">
        <v>144</v>
      </c>
      <c r="D148" s="271"/>
      <c r="E148" s="272"/>
      <c r="F148" s="121" t="s">
        <v>24</v>
      </c>
      <c r="G148" s="177">
        <f>PRODUCT('Rozpočet G33'!I8)</f>
        <v>0</v>
      </c>
      <c r="H148" s="177">
        <f>PRODUCT('Rozpočet G33'!K8)</f>
        <v>0</v>
      </c>
      <c r="I148" s="275">
        <f t="shared" ref="I148:I153" si="17">G148+H148</f>
        <v>0</v>
      </c>
      <c r="J148" s="275"/>
    </row>
    <row r="149" spans="1:10" ht="25.5" customHeight="1" x14ac:dyDescent="0.25">
      <c r="A149" s="111"/>
      <c r="B149" s="120" t="s">
        <v>59</v>
      </c>
      <c r="C149" s="270" t="s">
        <v>60</v>
      </c>
      <c r="D149" s="271"/>
      <c r="E149" s="272"/>
      <c r="F149" s="121" t="s">
        <v>24</v>
      </c>
      <c r="G149" s="177">
        <f>PRODUCT('Rozpočet G33'!I15)</f>
        <v>0</v>
      </c>
      <c r="H149" s="177">
        <f>PRODUCT('Rozpočet G33'!K15)</f>
        <v>0</v>
      </c>
      <c r="I149" s="275">
        <f t="shared" si="17"/>
        <v>0</v>
      </c>
      <c r="J149" s="275"/>
    </row>
    <row r="150" spans="1:10" ht="25.5" customHeight="1" x14ac:dyDescent="0.25">
      <c r="A150" s="111"/>
      <c r="B150" s="120" t="s">
        <v>63</v>
      </c>
      <c r="C150" s="178" t="s">
        <v>64</v>
      </c>
      <c r="D150" s="179"/>
      <c r="E150" s="179"/>
      <c r="F150" s="121" t="s">
        <v>24</v>
      </c>
      <c r="G150" s="177">
        <f>PRODUCT('Rozpočet G33'!I17)</f>
        <v>0</v>
      </c>
      <c r="H150" s="177">
        <f>PRODUCT('Rozpočet G33'!K17)</f>
        <v>0</v>
      </c>
      <c r="I150" s="275">
        <f t="shared" si="17"/>
        <v>0</v>
      </c>
      <c r="J150" s="275"/>
    </row>
    <row r="151" spans="1:10" ht="25.5" customHeight="1" x14ac:dyDescent="0.25">
      <c r="A151" s="111"/>
      <c r="B151" s="120" t="s">
        <v>65</v>
      </c>
      <c r="C151" s="270" t="s">
        <v>66</v>
      </c>
      <c r="D151" s="271"/>
      <c r="E151" s="272"/>
      <c r="F151" s="121" t="s">
        <v>24</v>
      </c>
      <c r="G151" s="177">
        <f>PRODUCT('Rozpočet G33'!I20)</f>
        <v>0</v>
      </c>
      <c r="H151" s="177">
        <f>PRODUCT('Rozpočet G33'!K20)</f>
        <v>0</v>
      </c>
      <c r="I151" s="275">
        <f t="shared" si="17"/>
        <v>0</v>
      </c>
      <c r="J151" s="275"/>
    </row>
    <row r="152" spans="1:10" ht="25.5" customHeight="1" x14ac:dyDescent="0.25">
      <c r="A152" s="111"/>
      <c r="B152" s="120" t="s">
        <v>67</v>
      </c>
      <c r="C152" s="270" t="s">
        <v>68</v>
      </c>
      <c r="D152" s="271"/>
      <c r="E152" s="272"/>
      <c r="F152" s="121" t="s">
        <v>24</v>
      </c>
      <c r="G152" s="177">
        <f>PRODUCT('Rozpočet G33'!I23)</f>
        <v>0</v>
      </c>
      <c r="H152" s="177">
        <f>PRODUCT('Rozpočet G33'!K23)</f>
        <v>0</v>
      </c>
      <c r="I152" s="275">
        <f t="shared" si="17"/>
        <v>0</v>
      </c>
      <c r="J152" s="275"/>
    </row>
    <row r="153" spans="1:10" ht="25.5" customHeight="1" x14ac:dyDescent="0.25">
      <c r="A153" s="111"/>
      <c r="B153" s="120" t="s">
        <v>69</v>
      </c>
      <c r="C153" s="270" t="s">
        <v>27</v>
      </c>
      <c r="D153" s="271"/>
      <c r="E153" s="272"/>
      <c r="F153" s="121" t="s">
        <v>24</v>
      </c>
      <c r="G153" s="177">
        <f>PRODUCT('Rozpočet G33'!I26)</f>
        <v>0</v>
      </c>
      <c r="H153" s="177">
        <f>PRODUCT('Rozpočet G33'!K26)</f>
        <v>0</v>
      </c>
      <c r="I153" s="275">
        <f t="shared" si="17"/>
        <v>0</v>
      </c>
      <c r="J153" s="275"/>
    </row>
    <row r="154" spans="1:10" ht="25.5" customHeight="1" x14ac:dyDescent="0.25">
      <c r="A154" s="112"/>
      <c r="B154" s="116" t="s">
        <v>202</v>
      </c>
      <c r="C154" s="116"/>
      <c r="D154" s="117"/>
      <c r="E154" s="117"/>
      <c r="F154" s="122"/>
      <c r="G154" s="123">
        <f>SUM(G50+G51+G52+G53+G54+G57+G58+G59+G60+G61+G64+G65+G66+G67+G68+G71+G72+G73+G74+G75+G79+G80+G81+G78+G82+G85+G86+G87+G88+G89+G92+G93+G94+G95+G96+G99+G100+G101+G102+G103+G106+G107+G108+G109+G110++G113+G114+G115+G116+G117+G120+G121+G122+G123+G124+G127+G128+G129+G130+G131+G134+G135+G136+G137+G138+G141+G143+G144+G145+G148+G149+G150+G151+G152)</f>
        <v>0</v>
      </c>
      <c r="H154" s="123">
        <f>SUM(H50+H51+H52+H53+H54+H57+H58+H59+H60+H61+H64+H65+H66+H67+H68+H71+H72+H73+H74+H75+H79+H80+H81+H78+H82+H85+H86+H87+H88+H89+H92+H93+H94+H95+H96+H99+H100+H101+H102+H103+H106+H107+H108+H109+H110++H113+H114+H115+H116+H117+H120+H121+H122+H123+H124+H127+H128+H129+H130+H131+H134+H135+H136+H137+H138+H141+H143+H144+H145+H148+H149+H150+H151+H152)</f>
        <v>0</v>
      </c>
      <c r="I154" s="269">
        <f>SUM(G154:H154)</f>
        <v>0</v>
      </c>
      <c r="J154" s="269"/>
    </row>
    <row r="155" spans="1:10" ht="21" customHeight="1" x14ac:dyDescent="0.25">
      <c r="B155" s="116" t="s">
        <v>203</v>
      </c>
      <c r="C155" s="116"/>
      <c r="D155" s="117"/>
      <c r="E155" s="117"/>
      <c r="F155" s="122"/>
      <c r="G155" s="123">
        <f>SUM(G55+G62+G69+G76+G83+G90+G97+G104+G111+G118+G125+G132+G139+G146+G153)</f>
        <v>0</v>
      </c>
      <c r="H155" s="123">
        <f>SUM(H55+H62+H69+H76+H83+H90+H97+H104+H111+H118+H125+H132+H139+H146+H153)</f>
        <v>0</v>
      </c>
      <c r="I155" s="269">
        <f>SUM(G155:H155)</f>
        <v>0</v>
      </c>
      <c r="J155" s="269"/>
    </row>
    <row r="156" spans="1:10" ht="23.4" customHeight="1" x14ac:dyDescent="0.25">
      <c r="B156" s="116" t="s">
        <v>1</v>
      </c>
      <c r="C156" s="116"/>
      <c r="D156" s="117"/>
      <c r="E156" s="117"/>
      <c r="F156" s="122"/>
      <c r="G156" s="123">
        <f>SUM(G154:G155)</f>
        <v>0</v>
      </c>
      <c r="H156" s="123">
        <f>SUM(H154:H155)</f>
        <v>0</v>
      </c>
      <c r="I156" s="269">
        <f>SUM(G156:H156)</f>
        <v>0</v>
      </c>
      <c r="J156" s="269"/>
    </row>
    <row r="157" spans="1:10" x14ac:dyDescent="0.25">
      <c r="F157" s="84"/>
      <c r="G157" s="84"/>
      <c r="H157" s="84"/>
      <c r="I157" s="84"/>
      <c r="J157" s="84"/>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240">
    <mergeCell ref="I155:J155"/>
    <mergeCell ref="I156:J156"/>
    <mergeCell ref="C153:E153"/>
    <mergeCell ref="I153:J153"/>
    <mergeCell ref="C76:E76"/>
    <mergeCell ref="I76:J76"/>
    <mergeCell ref="C97:E97"/>
    <mergeCell ref="I97:J97"/>
    <mergeCell ref="C104:E104"/>
    <mergeCell ref="I104:J104"/>
    <mergeCell ref="I144:J144"/>
    <mergeCell ref="C140:E140"/>
    <mergeCell ref="C141:E141"/>
    <mergeCell ref="I141:J141"/>
    <mergeCell ref="I140:J140"/>
    <mergeCell ref="C132:E132"/>
    <mergeCell ref="I132:J132"/>
    <mergeCell ref="C139:E139"/>
    <mergeCell ref="I139:J139"/>
    <mergeCell ref="I136:J136"/>
    <mergeCell ref="C137:E137"/>
    <mergeCell ref="I137:J137"/>
    <mergeCell ref="C138:E138"/>
    <mergeCell ref="I138:J138"/>
    <mergeCell ref="I49:J49"/>
    <mergeCell ref="I56:J56"/>
    <mergeCell ref="I63:J63"/>
    <mergeCell ref="I70:J70"/>
    <mergeCell ref="I77:J77"/>
    <mergeCell ref="C151:E151"/>
    <mergeCell ref="I151:J151"/>
    <mergeCell ref="C152:E152"/>
    <mergeCell ref="I152:J152"/>
    <mergeCell ref="C148:E148"/>
    <mergeCell ref="I148:J148"/>
    <mergeCell ref="C149:E149"/>
    <mergeCell ref="I149:J149"/>
    <mergeCell ref="I150:J150"/>
    <mergeCell ref="C145:E145"/>
    <mergeCell ref="I145:J145"/>
    <mergeCell ref="C147:E147"/>
    <mergeCell ref="I147:J147"/>
    <mergeCell ref="C146:E146"/>
    <mergeCell ref="I146:J146"/>
    <mergeCell ref="C142:E142"/>
    <mergeCell ref="I142:J142"/>
    <mergeCell ref="I143:J143"/>
    <mergeCell ref="C144:E144"/>
    <mergeCell ref="C133:E133"/>
    <mergeCell ref="C134:E134"/>
    <mergeCell ref="I134:J134"/>
    <mergeCell ref="C135:E135"/>
    <mergeCell ref="I135:J135"/>
    <mergeCell ref="I133:J133"/>
    <mergeCell ref="C130:E130"/>
    <mergeCell ref="I130:J130"/>
    <mergeCell ref="C131:E131"/>
    <mergeCell ref="I131:J131"/>
    <mergeCell ref="C127:E127"/>
    <mergeCell ref="I127:J127"/>
    <mergeCell ref="C128:E128"/>
    <mergeCell ref="I128:J128"/>
    <mergeCell ref="I129:J129"/>
    <mergeCell ref="C124:E124"/>
    <mergeCell ref="I124:J124"/>
    <mergeCell ref="C126:E126"/>
    <mergeCell ref="I126:J126"/>
    <mergeCell ref="C125:E125"/>
    <mergeCell ref="I125:J125"/>
    <mergeCell ref="C121:E121"/>
    <mergeCell ref="I121:J121"/>
    <mergeCell ref="I122:J122"/>
    <mergeCell ref="C123:E123"/>
    <mergeCell ref="I123:J123"/>
    <mergeCell ref="C119:E119"/>
    <mergeCell ref="C120:E120"/>
    <mergeCell ref="I120:J120"/>
    <mergeCell ref="I119:J119"/>
    <mergeCell ref="C111:E111"/>
    <mergeCell ref="I111:J111"/>
    <mergeCell ref="C118:E118"/>
    <mergeCell ref="I118:J118"/>
    <mergeCell ref="I115:J115"/>
    <mergeCell ref="C116:E116"/>
    <mergeCell ref="I116:J116"/>
    <mergeCell ref="C117:E117"/>
    <mergeCell ref="I117:J117"/>
    <mergeCell ref="C112:E112"/>
    <mergeCell ref="C113:E113"/>
    <mergeCell ref="I113:J113"/>
    <mergeCell ref="C114:E114"/>
    <mergeCell ref="I114:J114"/>
    <mergeCell ref="I112:J112"/>
    <mergeCell ref="C109:E109"/>
    <mergeCell ref="I109:J109"/>
    <mergeCell ref="C110:E110"/>
    <mergeCell ref="I110:J110"/>
    <mergeCell ref="C106:E106"/>
    <mergeCell ref="I106:J106"/>
    <mergeCell ref="C107:E107"/>
    <mergeCell ref="I107:J107"/>
    <mergeCell ref="I108:J108"/>
    <mergeCell ref="C103:E103"/>
    <mergeCell ref="I103:J103"/>
    <mergeCell ref="C105:E105"/>
    <mergeCell ref="I105:J105"/>
    <mergeCell ref="C100:E100"/>
    <mergeCell ref="I100:J100"/>
    <mergeCell ref="I101:J101"/>
    <mergeCell ref="C102:E102"/>
    <mergeCell ref="I102:J102"/>
    <mergeCell ref="C98:E98"/>
    <mergeCell ref="C99:E99"/>
    <mergeCell ref="I99:J99"/>
    <mergeCell ref="I98:J98"/>
    <mergeCell ref="I94:J94"/>
    <mergeCell ref="C95:E95"/>
    <mergeCell ref="I95:J95"/>
    <mergeCell ref="C96:E96"/>
    <mergeCell ref="I96:J96"/>
    <mergeCell ref="C91:E91"/>
    <mergeCell ref="C92:E92"/>
    <mergeCell ref="I92:J92"/>
    <mergeCell ref="C93:E93"/>
    <mergeCell ref="I93:J93"/>
    <mergeCell ref="I91:J91"/>
    <mergeCell ref="C88:E88"/>
    <mergeCell ref="I88:J88"/>
    <mergeCell ref="C89:E89"/>
    <mergeCell ref="I89:J89"/>
    <mergeCell ref="C85:E85"/>
    <mergeCell ref="I85:J85"/>
    <mergeCell ref="C86:E86"/>
    <mergeCell ref="I86:J86"/>
    <mergeCell ref="I87:J87"/>
    <mergeCell ref="C90:E90"/>
    <mergeCell ref="I90:J90"/>
    <mergeCell ref="C84:E84"/>
    <mergeCell ref="I84:J84"/>
    <mergeCell ref="I73:J73"/>
    <mergeCell ref="C74:E74"/>
    <mergeCell ref="I74:J74"/>
    <mergeCell ref="I80:J80"/>
    <mergeCell ref="C81:E81"/>
    <mergeCell ref="I81:J81"/>
    <mergeCell ref="C82:E82"/>
    <mergeCell ref="I82:J82"/>
    <mergeCell ref="C77:E77"/>
    <mergeCell ref="C78:E78"/>
    <mergeCell ref="I78:J78"/>
    <mergeCell ref="C79:E79"/>
    <mergeCell ref="I79:J79"/>
    <mergeCell ref="C72:E72"/>
    <mergeCell ref="I72:J72"/>
    <mergeCell ref="I54:J54"/>
    <mergeCell ref="C54:E54"/>
    <mergeCell ref="I55:J55"/>
    <mergeCell ref="C55:E55"/>
    <mergeCell ref="C69:E69"/>
    <mergeCell ref="I69:J69"/>
    <mergeCell ref="C70:E70"/>
    <mergeCell ref="C71:E71"/>
    <mergeCell ref="I71:J71"/>
    <mergeCell ref="I66:J66"/>
    <mergeCell ref="C67:E67"/>
    <mergeCell ref="I67:J67"/>
    <mergeCell ref="C68:E68"/>
    <mergeCell ref="I68:J68"/>
    <mergeCell ref="D35:E35"/>
    <mergeCell ref="G19:H19"/>
    <mergeCell ref="I154:J154"/>
    <mergeCell ref="C57:E57"/>
    <mergeCell ref="C58:E58"/>
    <mergeCell ref="C60:E60"/>
    <mergeCell ref="C61:E61"/>
    <mergeCell ref="C62:E62"/>
    <mergeCell ref="C56:E56"/>
    <mergeCell ref="I57:J57"/>
    <mergeCell ref="I58:J58"/>
    <mergeCell ref="I59:J59"/>
    <mergeCell ref="I60:J60"/>
    <mergeCell ref="I61:J61"/>
    <mergeCell ref="I62:J62"/>
    <mergeCell ref="C63:E63"/>
    <mergeCell ref="C64:E64"/>
    <mergeCell ref="I64:J64"/>
    <mergeCell ref="C65:E65"/>
    <mergeCell ref="I65:J65"/>
    <mergeCell ref="C83:E83"/>
    <mergeCell ref="I83:J83"/>
    <mergeCell ref="C75:E75"/>
    <mergeCell ref="I75:J75"/>
    <mergeCell ref="E17:F17"/>
    <mergeCell ref="G16:H16"/>
    <mergeCell ref="C39:E39"/>
    <mergeCell ref="E15:F15"/>
    <mergeCell ref="I51:J51"/>
    <mergeCell ref="C51:E51"/>
    <mergeCell ref="I52:J52"/>
    <mergeCell ref="C52:E52"/>
    <mergeCell ref="I53:J53"/>
    <mergeCell ref="C53:E53"/>
    <mergeCell ref="I50:J50"/>
    <mergeCell ref="C50:E50"/>
    <mergeCell ref="G28:I28"/>
    <mergeCell ref="B40:E40"/>
    <mergeCell ref="B43:J43"/>
    <mergeCell ref="I48:J48"/>
    <mergeCell ref="C49:E49"/>
    <mergeCell ref="I17:J17"/>
    <mergeCell ref="I18:J18"/>
    <mergeCell ref="E18:F18"/>
    <mergeCell ref="G15:H15"/>
    <mergeCell ref="I15:J15"/>
    <mergeCell ref="E16:F16"/>
    <mergeCell ref="D34:E34"/>
    <mergeCell ref="G17:H17"/>
    <mergeCell ref="G18:H18"/>
    <mergeCell ref="G20:H20"/>
    <mergeCell ref="G34:I34"/>
    <mergeCell ref="D3:J3"/>
    <mergeCell ref="D12:G12"/>
    <mergeCell ref="D13:G13"/>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D2:J2"/>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CE,Tučné"RTS Stavitel +,  © RTS, a.s.&amp;R&amp;9Stránka &amp;P z &amp;N</oddFooter>
  </headerFooter>
  <rowBreaks count="2" manualBreakCount="2">
    <brk id="36" max="9" man="1"/>
    <brk id="43"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selection activeCell="A5" sqref="A5:IV5"/>
    </sheetView>
  </sheetViews>
  <sheetFormatPr defaultColWidth="9.109375" defaultRowHeight="13.2" x14ac:dyDescent="0.25"/>
  <cols>
    <col min="1" max="1" width="4.33203125" style="4" customWidth="1"/>
    <col min="2" max="2" width="14.44140625" style="4" customWidth="1"/>
    <col min="3" max="3" width="38.33203125" style="8" customWidth="1"/>
    <col min="4" max="4" width="4.5546875" style="4" customWidth="1"/>
    <col min="5" max="5" width="10.5546875" style="4" customWidth="1"/>
    <col min="6" max="6" width="9.88671875" style="4" customWidth="1"/>
    <col min="7" max="7" width="12.6640625" style="4" customWidth="1"/>
    <col min="8" max="16384" width="9.109375" style="4"/>
  </cols>
  <sheetData>
    <row r="1" spans="1:7" ht="15.6" x14ac:dyDescent="0.25">
      <c r="A1" s="278" t="s">
        <v>6</v>
      </c>
      <c r="B1" s="278"/>
      <c r="C1" s="279"/>
      <c r="D1" s="278"/>
      <c r="E1" s="278"/>
      <c r="F1" s="278"/>
      <c r="G1" s="278"/>
    </row>
    <row r="2" spans="1:7" ht="24.9" customHeight="1" x14ac:dyDescent="0.25">
      <c r="A2" s="68" t="s">
        <v>41</v>
      </c>
      <c r="B2" s="67"/>
      <c r="C2" s="280"/>
      <c r="D2" s="280"/>
      <c r="E2" s="280"/>
      <c r="F2" s="280"/>
      <c r="G2" s="281"/>
    </row>
    <row r="3" spans="1:7" ht="24.9" hidden="1" customHeight="1" x14ac:dyDescent="0.25">
      <c r="A3" s="68" t="s">
        <v>7</v>
      </c>
      <c r="B3" s="67"/>
      <c r="C3" s="280"/>
      <c r="D3" s="280"/>
      <c r="E3" s="280"/>
      <c r="F3" s="280"/>
      <c r="G3" s="281"/>
    </row>
    <row r="4" spans="1:7" ht="24.9" hidden="1" customHeight="1" x14ac:dyDescent="0.25">
      <c r="A4" s="68" t="s">
        <v>8</v>
      </c>
      <c r="B4" s="67"/>
      <c r="C4" s="280"/>
      <c r="D4" s="280"/>
      <c r="E4" s="280"/>
      <c r="F4" s="280"/>
      <c r="G4" s="281"/>
    </row>
    <row r="5" spans="1:7" hidden="1" x14ac:dyDescent="0.25">
      <c r="B5" s="5"/>
      <c r="C5" s="6"/>
      <c r="D5" s="7"/>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BH41"/>
  <sheetViews>
    <sheetView topLeftCell="A9" workbookViewId="0">
      <selection activeCell="E22" sqref="E22"/>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28" t="s">
        <v>71</v>
      </c>
      <c r="B2" s="126"/>
      <c r="C2" s="297" t="s">
        <v>47</v>
      </c>
      <c r="D2" s="298"/>
      <c r="E2" s="298"/>
      <c r="F2" s="298"/>
      <c r="G2" s="299"/>
      <c r="H2" s="261" t="s">
        <v>56</v>
      </c>
      <c r="I2" s="261"/>
      <c r="J2" s="261"/>
      <c r="K2" s="261"/>
      <c r="L2" s="261"/>
      <c r="M2" s="261"/>
      <c r="N2" s="261"/>
      <c r="O2" s="261"/>
      <c r="P2" s="261"/>
      <c r="AE2" t="s">
        <v>73</v>
      </c>
    </row>
    <row r="3" spans="1:60" ht="25.05" customHeight="1" x14ac:dyDescent="0.25">
      <c r="A3" s="129" t="s">
        <v>7</v>
      </c>
      <c r="B3" s="127"/>
      <c r="C3" s="300" t="s">
        <v>43</v>
      </c>
      <c r="D3" s="301"/>
      <c r="E3" s="301"/>
      <c r="F3" s="301"/>
      <c r="G3" s="302"/>
      <c r="AE3" t="s">
        <v>74</v>
      </c>
    </row>
    <row r="4" spans="1:60" ht="25.05" hidden="1" customHeight="1" x14ac:dyDescent="0.25">
      <c r="A4" s="129" t="s">
        <v>8</v>
      </c>
      <c r="B4" s="127"/>
      <c r="C4" s="300"/>
      <c r="D4" s="301"/>
      <c r="E4" s="301"/>
      <c r="F4" s="301"/>
      <c r="G4" s="302"/>
      <c r="AE4" t="s">
        <v>75</v>
      </c>
    </row>
    <row r="5" spans="1:60" hidden="1" x14ac:dyDescent="0.25">
      <c r="A5" s="130" t="s">
        <v>76</v>
      </c>
      <c r="B5" s="131"/>
      <c r="C5" s="131"/>
      <c r="D5" s="132"/>
      <c r="E5" s="132"/>
      <c r="F5" s="132"/>
      <c r="G5" s="133"/>
      <c r="AE5" t="s">
        <v>77</v>
      </c>
    </row>
    <row r="7" spans="1:60" ht="39.6" x14ac:dyDescent="0.25">
      <c r="A7" s="138" t="s">
        <v>78</v>
      </c>
      <c r="B7" s="139" t="s">
        <v>79</v>
      </c>
      <c r="C7" s="139" t="s">
        <v>80</v>
      </c>
      <c r="D7" s="138" t="s">
        <v>81</v>
      </c>
      <c r="E7" s="138" t="s">
        <v>82</v>
      </c>
      <c r="F7" s="134" t="s">
        <v>83</v>
      </c>
      <c r="G7" s="153"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41" t="s">
        <v>95</v>
      </c>
    </row>
    <row r="8" spans="1:60" x14ac:dyDescent="0.25">
      <c r="A8" s="155" t="s">
        <v>96</v>
      </c>
      <c r="B8" s="156" t="s">
        <v>59</v>
      </c>
      <c r="C8" s="157" t="s">
        <v>60</v>
      </c>
      <c r="D8" s="158"/>
      <c r="E8" s="159"/>
      <c r="F8" s="160"/>
      <c r="G8" s="160">
        <f>SUMIF(AE9:AE9,"&lt;&gt;NOR",G9:G9)</f>
        <v>0</v>
      </c>
      <c r="H8" s="160"/>
      <c r="I8" s="160">
        <f>SUM(I9:I9)</f>
        <v>0</v>
      </c>
      <c r="J8" s="160"/>
      <c r="K8" s="160">
        <f>SUM(K9:K9)</f>
        <v>0</v>
      </c>
      <c r="L8" s="160"/>
      <c r="M8" s="160">
        <f>SUM(M9:M9)</f>
        <v>0</v>
      </c>
      <c r="N8" s="140"/>
      <c r="O8" s="140">
        <f>SUM(O9:O9)</f>
        <v>9.9299999999999996E-3</v>
      </c>
      <c r="P8" s="140"/>
      <c r="Q8" s="140">
        <f>SUM(Q9:Q9)</f>
        <v>0</v>
      </c>
      <c r="R8" s="140"/>
      <c r="S8" s="140"/>
      <c r="T8" s="155"/>
      <c r="U8" s="140">
        <f>SUM(U9:U9)</f>
        <v>1.89</v>
      </c>
      <c r="AE8" t="s">
        <v>97</v>
      </c>
    </row>
    <row r="9" spans="1:60" outlineLevel="1" x14ac:dyDescent="0.25">
      <c r="A9" s="136">
        <v>1</v>
      </c>
      <c r="B9" s="136" t="s">
        <v>98</v>
      </c>
      <c r="C9" s="171" t="s">
        <v>99</v>
      </c>
      <c r="D9" s="142" t="s">
        <v>100</v>
      </c>
      <c r="E9" s="148">
        <v>1</v>
      </c>
      <c r="F9" s="150">
        <f>H9+J9</f>
        <v>0</v>
      </c>
      <c r="G9" s="150">
        <f>ROUND(E9*F9,2)</f>
        <v>0</v>
      </c>
      <c r="H9" s="151"/>
      <c r="I9" s="150">
        <f>ROUND(E9*H9,2)</f>
        <v>0</v>
      </c>
      <c r="J9" s="151"/>
      <c r="K9" s="150">
        <f>ROUND(E9*J9,2)</f>
        <v>0</v>
      </c>
      <c r="L9" s="150">
        <v>21</v>
      </c>
      <c r="M9" s="150">
        <f>G9*(1+L9/100)</f>
        <v>0</v>
      </c>
      <c r="N9" s="143">
        <v>9.9299999999999996E-3</v>
      </c>
      <c r="O9" s="143">
        <f>ROUND(E9*N9,5)</f>
        <v>9.9299999999999996E-3</v>
      </c>
      <c r="P9" s="143">
        <v>0</v>
      </c>
      <c r="Q9" s="143">
        <f>ROUND(E9*P9,5)</f>
        <v>0</v>
      </c>
      <c r="R9" s="143"/>
      <c r="S9" s="143"/>
      <c r="T9" s="144">
        <v>1.887</v>
      </c>
      <c r="U9" s="143">
        <f>ROUND(E9*T9,2)</f>
        <v>1.89</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x14ac:dyDescent="0.25">
      <c r="A10" s="137" t="s">
        <v>96</v>
      </c>
      <c r="B10" s="137" t="s">
        <v>61</v>
      </c>
      <c r="C10" s="172" t="s">
        <v>62</v>
      </c>
      <c r="D10" s="145"/>
      <c r="E10" s="149"/>
      <c r="F10" s="152"/>
      <c r="G10" s="152">
        <f>SUMIF(AE11:AE14,"&lt;&gt;NOR",G11:G14)</f>
        <v>0</v>
      </c>
      <c r="H10" s="152"/>
      <c r="I10" s="152">
        <f>SUM(I11:I14)</f>
        <v>0</v>
      </c>
      <c r="J10" s="152"/>
      <c r="K10" s="152">
        <f>SUM(K11:K14)</f>
        <v>0</v>
      </c>
      <c r="L10" s="152"/>
      <c r="M10" s="152">
        <f>SUM(M11:M14)</f>
        <v>0</v>
      </c>
      <c r="N10" s="146"/>
      <c r="O10" s="146">
        <f>SUM(O11:O14)</f>
        <v>0</v>
      </c>
      <c r="P10" s="146"/>
      <c r="Q10" s="146">
        <f>SUM(Q11:Q14)</f>
        <v>0</v>
      </c>
      <c r="R10" s="146"/>
      <c r="S10" s="146"/>
      <c r="T10" s="147"/>
      <c r="U10" s="146">
        <f>SUM(U11:U14)</f>
        <v>5.6099999999999994</v>
      </c>
      <c r="AE10" t="s">
        <v>97</v>
      </c>
    </row>
    <row r="11" spans="1:60" ht="20.399999999999999" outlineLevel="1" x14ac:dyDescent="0.25">
      <c r="A11" s="136">
        <v>2</v>
      </c>
      <c r="B11" s="136" t="s">
        <v>102</v>
      </c>
      <c r="C11" s="171" t="s">
        <v>103</v>
      </c>
      <c r="D11" s="142" t="s">
        <v>100</v>
      </c>
      <c r="E11" s="148">
        <v>1</v>
      </c>
      <c r="F11" s="150">
        <f>H11+J11</f>
        <v>0</v>
      </c>
      <c r="G11" s="150">
        <f>ROUND(E11*F11,2)</f>
        <v>0</v>
      </c>
      <c r="H11" s="151"/>
      <c r="I11" s="150">
        <f>ROUND(E11*H11,2)</f>
        <v>0</v>
      </c>
      <c r="J11" s="151"/>
      <c r="K11" s="150">
        <f>ROUND(E11*J11,2)</f>
        <v>0</v>
      </c>
      <c r="L11" s="150">
        <v>21</v>
      </c>
      <c r="M11" s="150">
        <f>G11*(1+L11/100)</f>
        <v>0</v>
      </c>
      <c r="N11" s="143">
        <v>0</v>
      </c>
      <c r="O11" s="143">
        <f>ROUND(E11*N11,5)</f>
        <v>0</v>
      </c>
      <c r="P11" s="143">
        <v>0</v>
      </c>
      <c r="Q11" s="143">
        <f>ROUND(E11*P11,5)</f>
        <v>0</v>
      </c>
      <c r="R11" s="143"/>
      <c r="S11" s="143"/>
      <c r="T11" s="144">
        <v>5.19</v>
      </c>
      <c r="U11" s="143">
        <f>ROUND(E11*T11,2)</f>
        <v>5.19</v>
      </c>
      <c r="V11" s="135"/>
      <c r="W11" s="135"/>
      <c r="X11" s="135"/>
      <c r="Y11" s="135"/>
      <c r="Z11" s="135"/>
      <c r="AA11" s="135"/>
      <c r="AB11" s="135"/>
      <c r="AC11" s="135"/>
      <c r="AD11" s="135"/>
      <c r="AE11" s="135" t="s">
        <v>101</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3</v>
      </c>
      <c r="B12" s="136" t="s">
        <v>104</v>
      </c>
      <c r="C12" s="171" t="s">
        <v>105</v>
      </c>
      <c r="D12" s="142" t="s">
        <v>100</v>
      </c>
      <c r="E12" s="148">
        <v>1</v>
      </c>
      <c r="F12" s="150">
        <f>H12+J12</f>
        <v>0</v>
      </c>
      <c r="G12" s="150">
        <f>ROUND(E12*F12,2)</f>
        <v>0</v>
      </c>
      <c r="H12" s="151"/>
      <c r="I12" s="150">
        <f>ROUND(E12*H12,2)</f>
        <v>0</v>
      </c>
      <c r="J12" s="151"/>
      <c r="K12" s="150">
        <f>ROUND(E12*J12,2)</f>
        <v>0</v>
      </c>
      <c r="L12" s="150">
        <v>21</v>
      </c>
      <c r="M12" s="150">
        <f>G12*(1+L12/100)</f>
        <v>0</v>
      </c>
      <c r="N12" s="143">
        <v>0</v>
      </c>
      <c r="O12" s="143">
        <f>ROUND(E12*N12,5)</f>
        <v>0</v>
      </c>
      <c r="P12" s="143">
        <v>0</v>
      </c>
      <c r="Q12" s="143">
        <f>ROUND(E12*P12,5)</f>
        <v>0</v>
      </c>
      <c r="R12" s="143"/>
      <c r="S12" s="143"/>
      <c r="T12" s="144">
        <v>0.17599999999999999</v>
      </c>
      <c r="U12" s="143">
        <f>ROUND(E12*T12,2)</f>
        <v>0.18</v>
      </c>
      <c r="V12" s="135"/>
      <c r="W12" s="135"/>
      <c r="X12" s="135"/>
      <c r="Y12" s="135"/>
      <c r="Z12" s="135"/>
      <c r="AA12" s="135"/>
      <c r="AB12" s="135"/>
      <c r="AC12" s="135"/>
      <c r="AD12" s="135"/>
      <c r="AE12" s="135" t="s">
        <v>101</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4</v>
      </c>
      <c r="B13" s="136" t="s">
        <v>106</v>
      </c>
      <c r="C13" s="171" t="s">
        <v>107</v>
      </c>
      <c r="D13" s="142" t="s">
        <v>100</v>
      </c>
      <c r="E13" s="148">
        <v>1</v>
      </c>
      <c r="F13" s="150">
        <f>H13+J13</f>
        <v>0</v>
      </c>
      <c r="G13" s="150">
        <f>ROUND(E13*F13,2)</f>
        <v>0</v>
      </c>
      <c r="H13" s="151"/>
      <c r="I13" s="150">
        <f>ROUND(E13*H13,2)</f>
        <v>0</v>
      </c>
      <c r="J13" s="151"/>
      <c r="K13" s="150">
        <f>ROUND(E13*J13,2)</f>
        <v>0</v>
      </c>
      <c r="L13" s="150">
        <v>21</v>
      </c>
      <c r="M13" s="150">
        <f>G13*(1+L13/100)</f>
        <v>0</v>
      </c>
      <c r="N13" s="143">
        <v>0</v>
      </c>
      <c r="O13" s="143">
        <f>ROUND(E13*N13,5)</f>
        <v>0</v>
      </c>
      <c r="P13" s="143">
        <v>0</v>
      </c>
      <c r="Q13" s="143">
        <f>ROUND(E13*P13,5)</f>
        <v>0</v>
      </c>
      <c r="R13" s="143"/>
      <c r="S13" s="143"/>
      <c r="T13" s="144">
        <v>0.1</v>
      </c>
      <c r="U13" s="143">
        <f>ROUND(E13*T13,2)</f>
        <v>0.1</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ht="20.399999999999999" outlineLevel="1" x14ac:dyDescent="0.25">
      <c r="A14" s="136">
        <v>5</v>
      </c>
      <c r="B14" s="136" t="s">
        <v>108</v>
      </c>
      <c r="C14" s="171" t="s">
        <v>109</v>
      </c>
      <c r="D14" s="142" t="s">
        <v>100</v>
      </c>
      <c r="E14" s="148">
        <v>1</v>
      </c>
      <c r="F14" s="150">
        <f>H14+J14</f>
        <v>0</v>
      </c>
      <c r="G14" s="150">
        <f>ROUND(E14*F14,2)</f>
        <v>0</v>
      </c>
      <c r="H14" s="151"/>
      <c r="I14" s="150">
        <f>ROUND(E14*H14,2)</f>
        <v>0</v>
      </c>
      <c r="J14" s="151"/>
      <c r="K14" s="150">
        <f>ROUND(E14*J14,2)</f>
        <v>0</v>
      </c>
      <c r="L14" s="150">
        <v>21</v>
      </c>
      <c r="M14" s="150">
        <f>G14*(1+L14/100)</f>
        <v>0</v>
      </c>
      <c r="N14" s="143">
        <v>0</v>
      </c>
      <c r="O14" s="143">
        <f>ROUND(E14*N14,5)</f>
        <v>0</v>
      </c>
      <c r="P14" s="143">
        <v>0</v>
      </c>
      <c r="Q14" s="143">
        <f>ROUND(E14*P14,5)</f>
        <v>0</v>
      </c>
      <c r="R14" s="143"/>
      <c r="S14" s="143"/>
      <c r="T14" s="144">
        <v>0.14299999999999999</v>
      </c>
      <c r="U14" s="143">
        <f>ROUND(E14*T14,2)</f>
        <v>0.14000000000000001</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63</v>
      </c>
      <c r="C15" s="172" t="s">
        <v>64</v>
      </c>
      <c r="D15" s="145"/>
      <c r="E15" s="149"/>
      <c r="F15" s="152"/>
      <c r="G15" s="152">
        <f>SUMIF(AE16:AE21,"&lt;&gt;NOR",G16:G21)</f>
        <v>0</v>
      </c>
      <c r="H15" s="152"/>
      <c r="I15" s="152">
        <f>SUM(I16:I21)</f>
        <v>0</v>
      </c>
      <c r="J15" s="152"/>
      <c r="K15" s="152">
        <f>SUM(K16:K21)</f>
        <v>0</v>
      </c>
      <c r="L15" s="152"/>
      <c r="M15" s="152">
        <f>SUM(M16:M21)</f>
        <v>0</v>
      </c>
      <c r="N15" s="146"/>
      <c r="O15" s="146">
        <f>SUM(O16:O21)</f>
        <v>3.2796999999999996</v>
      </c>
      <c r="P15" s="146"/>
      <c r="Q15" s="146">
        <f>SUM(Q16:Q21)</f>
        <v>0</v>
      </c>
      <c r="R15" s="146"/>
      <c r="S15" s="146"/>
      <c r="T15" s="147"/>
      <c r="U15" s="146">
        <f>SUM(U16:U21)</f>
        <v>113.55</v>
      </c>
      <c r="AE15" t="s">
        <v>97</v>
      </c>
    </row>
    <row r="16" spans="1:60" outlineLevel="1" x14ac:dyDescent="0.25">
      <c r="A16" s="136">
        <v>6</v>
      </c>
      <c r="B16" s="136" t="s">
        <v>110</v>
      </c>
      <c r="C16" s="171" t="s">
        <v>111</v>
      </c>
      <c r="D16" s="142" t="s">
        <v>112</v>
      </c>
      <c r="E16" s="148">
        <v>1</v>
      </c>
      <c r="F16" s="150">
        <f t="shared" ref="F16:F21" si="0">H16+J16</f>
        <v>0</v>
      </c>
      <c r="G16" s="150">
        <f t="shared" ref="G16:G21" si="1">ROUND(E16*F16,2)</f>
        <v>0</v>
      </c>
      <c r="H16" s="151"/>
      <c r="I16" s="150">
        <f t="shared" ref="I16:I21" si="2">ROUND(E16*H16,2)</f>
        <v>0</v>
      </c>
      <c r="J16" s="151"/>
      <c r="K16" s="150">
        <f t="shared" ref="K16:K21" si="3">ROUND(E16*J16,2)</f>
        <v>0</v>
      </c>
      <c r="L16" s="150">
        <v>21</v>
      </c>
      <c r="M16" s="150">
        <f t="shared" ref="M16:M21" si="4">G16*(1+L16/100)</f>
        <v>0</v>
      </c>
      <c r="N16" s="143">
        <v>0.65169999999999995</v>
      </c>
      <c r="O16" s="143">
        <f t="shared" ref="O16:O21" si="5">ROUND(E16*N16,5)</f>
        <v>0.65169999999999995</v>
      </c>
      <c r="P16" s="143">
        <v>0</v>
      </c>
      <c r="Q16" s="143">
        <f t="shared" ref="Q16:Q21" si="6">ROUND(E16*P16,5)</f>
        <v>0</v>
      </c>
      <c r="R16" s="143"/>
      <c r="S16" s="143"/>
      <c r="T16" s="144">
        <v>5.55</v>
      </c>
      <c r="U16" s="143">
        <f t="shared" ref="U16:U21" si="7">ROUND(E16*T16,2)</f>
        <v>5.55</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outlineLevel="1" x14ac:dyDescent="0.25">
      <c r="A17" s="136">
        <v>7</v>
      </c>
      <c r="B17" s="136" t="s">
        <v>113</v>
      </c>
      <c r="C17" s="171" t="s">
        <v>114</v>
      </c>
      <c r="D17" s="142" t="s">
        <v>100</v>
      </c>
      <c r="E17" s="148">
        <v>1</v>
      </c>
      <c r="F17" s="150">
        <f t="shared" si="0"/>
        <v>0</v>
      </c>
      <c r="G17" s="150">
        <f t="shared" si="1"/>
        <v>0</v>
      </c>
      <c r="H17" s="151"/>
      <c r="I17" s="150">
        <f t="shared" si="2"/>
        <v>0</v>
      </c>
      <c r="J17" s="151"/>
      <c r="K17" s="150">
        <f t="shared" si="3"/>
        <v>0</v>
      </c>
      <c r="L17" s="150">
        <v>21</v>
      </c>
      <c r="M17" s="150">
        <f t="shared" si="4"/>
        <v>0</v>
      </c>
      <c r="N17" s="143">
        <v>3.7600000000000001E-2</v>
      </c>
      <c r="O17" s="143">
        <f t="shared" si="5"/>
        <v>3.7600000000000001E-2</v>
      </c>
      <c r="P17" s="143">
        <v>0</v>
      </c>
      <c r="Q17" s="143">
        <f t="shared" si="6"/>
        <v>0</v>
      </c>
      <c r="R17" s="143"/>
      <c r="S17" s="143"/>
      <c r="T17" s="144">
        <v>0</v>
      </c>
      <c r="U17" s="143">
        <f t="shared" si="7"/>
        <v>0</v>
      </c>
      <c r="V17" s="135"/>
      <c r="W17" s="135"/>
      <c r="X17" s="135"/>
      <c r="Y17" s="135"/>
      <c r="Z17" s="135"/>
      <c r="AA17" s="135"/>
      <c r="AB17" s="135"/>
      <c r="AC17" s="135"/>
      <c r="AD17" s="135"/>
      <c r="AE17" s="135" t="s">
        <v>115</v>
      </c>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outlineLevel="1" x14ac:dyDescent="0.25">
      <c r="A18" s="136">
        <v>8</v>
      </c>
      <c r="B18" s="136" t="s">
        <v>116</v>
      </c>
      <c r="C18" s="171" t="s">
        <v>117</v>
      </c>
      <c r="D18" s="142" t="s">
        <v>100</v>
      </c>
      <c r="E18" s="148">
        <v>1</v>
      </c>
      <c r="F18" s="150">
        <f t="shared" si="0"/>
        <v>0</v>
      </c>
      <c r="G18" s="150">
        <f t="shared" si="1"/>
        <v>0</v>
      </c>
      <c r="H18" s="151"/>
      <c r="I18" s="150">
        <f t="shared" si="2"/>
        <v>0</v>
      </c>
      <c r="J18" s="151"/>
      <c r="K18" s="150">
        <f t="shared" si="3"/>
        <v>0</v>
      </c>
      <c r="L18" s="150">
        <v>21</v>
      </c>
      <c r="M18" s="150">
        <f t="shared" si="4"/>
        <v>0</v>
      </c>
      <c r="N18" s="143">
        <v>3.7600000000000001E-2</v>
      </c>
      <c r="O18" s="143">
        <f t="shared" si="5"/>
        <v>3.7600000000000001E-2</v>
      </c>
      <c r="P18" s="143">
        <v>0</v>
      </c>
      <c r="Q18" s="143">
        <f t="shared" si="6"/>
        <v>0</v>
      </c>
      <c r="R18" s="143"/>
      <c r="S18" s="143"/>
      <c r="T18" s="144">
        <v>0</v>
      </c>
      <c r="U18" s="143">
        <f t="shared" si="7"/>
        <v>0</v>
      </c>
      <c r="V18" s="135"/>
      <c r="W18" s="135"/>
      <c r="X18" s="135"/>
      <c r="Y18" s="135"/>
      <c r="Z18" s="135"/>
      <c r="AA18" s="135"/>
      <c r="AB18" s="135"/>
      <c r="AC18" s="135"/>
      <c r="AD18" s="135"/>
      <c r="AE18" s="135" t="s">
        <v>115</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118</v>
      </c>
      <c r="C19" s="171" t="s">
        <v>119</v>
      </c>
      <c r="D19" s="142" t="s">
        <v>100</v>
      </c>
      <c r="E19" s="148">
        <v>1</v>
      </c>
      <c r="F19" s="150">
        <f t="shared" si="0"/>
        <v>0</v>
      </c>
      <c r="G19" s="150">
        <f t="shared" si="1"/>
        <v>0</v>
      </c>
      <c r="H19" s="151"/>
      <c r="I19" s="150">
        <f t="shared" si="2"/>
        <v>0</v>
      </c>
      <c r="J19" s="151"/>
      <c r="K19" s="150">
        <f t="shared" si="3"/>
        <v>0</v>
      </c>
      <c r="L19" s="150">
        <v>21</v>
      </c>
      <c r="M19" s="150">
        <f t="shared" si="4"/>
        <v>0</v>
      </c>
      <c r="N19" s="143">
        <v>3.7600000000000001E-2</v>
      </c>
      <c r="O19" s="143">
        <f t="shared" si="5"/>
        <v>3.7600000000000001E-2</v>
      </c>
      <c r="P19" s="143">
        <v>0</v>
      </c>
      <c r="Q19" s="143">
        <f t="shared" si="6"/>
        <v>0</v>
      </c>
      <c r="R19" s="143"/>
      <c r="S19" s="143"/>
      <c r="T19" s="144">
        <v>0</v>
      </c>
      <c r="U19" s="143">
        <f t="shared" si="7"/>
        <v>0</v>
      </c>
      <c r="V19" s="135"/>
      <c r="W19" s="135"/>
      <c r="X19" s="135"/>
      <c r="Y19" s="135"/>
      <c r="Z19" s="135"/>
      <c r="AA19" s="135"/>
      <c r="AB19" s="135"/>
      <c r="AC19" s="135"/>
      <c r="AD19" s="135"/>
      <c r="AE19" s="135" t="s">
        <v>115</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outlineLevel="1" x14ac:dyDescent="0.25">
      <c r="A20" s="136">
        <v>10</v>
      </c>
      <c r="B20" s="136" t="s">
        <v>120</v>
      </c>
      <c r="C20" s="171" t="s">
        <v>121</v>
      </c>
      <c r="D20" s="142" t="s">
        <v>100</v>
      </c>
      <c r="E20" s="148">
        <v>1</v>
      </c>
      <c r="F20" s="150">
        <f t="shared" si="0"/>
        <v>0</v>
      </c>
      <c r="G20" s="150">
        <f t="shared" si="1"/>
        <v>0</v>
      </c>
      <c r="H20" s="151"/>
      <c r="I20" s="150">
        <f t="shared" si="2"/>
        <v>0</v>
      </c>
      <c r="J20" s="151"/>
      <c r="K20" s="150">
        <f t="shared" si="3"/>
        <v>0</v>
      </c>
      <c r="L20" s="150">
        <v>21</v>
      </c>
      <c r="M20" s="150">
        <f t="shared" si="4"/>
        <v>0</v>
      </c>
      <c r="N20" s="143">
        <v>3.7600000000000001E-2</v>
      </c>
      <c r="O20" s="143">
        <f t="shared" si="5"/>
        <v>3.7600000000000001E-2</v>
      </c>
      <c r="P20" s="143">
        <v>0</v>
      </c>
      <c r="Q20" s="143">
        <f t="shared" si="6"/>
        <v>0</v>
      </c>
      <c r="R20" s="143"/>
      <c r="S20" s="143"/>
      <c r="T20" s="144">
        <v>0</v>
      </c>
      <c r="U20" s="143">
        <f t="shared" si="7"/>
        <v>0</v>
      </c>
      <c r="V20" s="135"/>
      <c r="W20" s="135"/>
      <c r="X20" s="135"/>
      <c r="Y20" s="135"/>
      <c r="Z20" s="135"/>
      <c r="AA20" s="135"/>
      <c r="AB20" s="135"/>
      <c r="AC20" s="135"/>
      <c r="AD20" s="135"/>
      <c r="AE20" s="135" t="s">
        <v>115</v>
      </c>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outlineLevel="1" x14ac:dyDescent="0.25">
      <c r="A21" s="136">
        <v>11</v>
      </c>
      <c r="B21" s="136" t="s">
        <v>122</v>
      </c>
      <c r="C21" s="171" t="s">
        <v>123</v>
      </c>
      <c r="D21" s="142" t="s">
        <v>124</v>
      </c>
      <c r="E21" s="148">
        <v>80</v>
      </c>
      <c r="F21" s="150">
        <f t="shared" si="0"/>
        <v>0</v>
      </c>
      <c r="G21" s="150">
        <f t="shared" si="1"/>
        <v>0</v>
      </c>
      <c r="H21" s="151"/>
      <c r="I21" s="150">
        <f t="shared" si="2"/>
        <v>0</v>
      </c>
      <c r="J21" s="151"/>
      <c r="K21" s="150">
        <f t="shared" si="3"/>
        <v>0</v>
      </c>
      <c r="L21" s="150">
        <v>21</v>
      </c>
      <c r="M21" s="150">
        <f t="shared" si="4"/>
        <v>0</v>
      </c>
      <c r="N21" s="143">
        <v>3.0970000000000001E-2</v>
      </c>
      <c r="O21" s="143">
        <f t="shared" si="5"/>
        <v>2.4775999999999998</v>
      </c>
      <c r="P21" s="143">
        <v>0</v>
      </c>
      <c r="Q21" s="143">
        <f t="shared" si="6"/>
        <v>0</v>
      </c>
      <c r="R21" s="143"/>
      <c r="S21" s="143"/>
      <c r="T21" s="144">
        <v>1.35</v>
      </c>
      <c r="U21" s="143">
        <f t="shared" si="7"/>
        <v>108</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x14ac:dyDescent="0.25">
      <c r="A22" s="137" t="s">
        <v>96</v>
      </c>
      <c r="B22" s="137" t="s">
        <v>65</v>
      </c>
      <c r="C22" s="172" t="s">
        <v>66</v>
      </c>
      <c r="D22" s="145"/>
      <c r="E22" s="149"/>
      <c r="F22" s="152"/>
      <c r="G22" s="152">
        <f>SUMIF(AE23:AE24,"&lt;&gt;NOR",G23:G24)</f>
        <v>0</v>
      </c>
      <c r="H22" s="152"/>
      <c r="I22" s="152">
        <f>SUM(I23:I24)</f>
        <v>0</v>
      </c>
      <c r="J22" s="152"/>
      <c r="K22" s="152">
        <f>SUM(K23:K24)</f>
        <v>0</v>
      </c>
      <c r="L22" s="152"/>
      <c r="M22" s="152">
        <f>SUM(M23:M24)</f>
        <v>0</v>
      </c>
      <c r="N22" s="146"/>
      <c r="O22" s="146">
        <f>SUM(O23:O24)</f>
        <v>0.43608999999999998</v>
      </c>
      <c r="P22" s="146"/>
      <c r="Q22" s="146">
        <f>SUM(Q23:Q24)</f>
        <v>0</v>
      </c>
      <c r="R22" s="146"/>
      <c r="S22" s="146"/>
      <c r="T22" s="147"/>
      <c r="U22" s="146">
        <f>SUM(U23:U24)</f>
        <v>105.78</v>
      </c>
      <c r="AE22" t="s">
        <v>97</v>
      </c>
    </row>
    <row r="23" spans="1:60" outlineLevel="1" x14ac:dyDescent="0.25">
      <c r="A23" s="136">
        <v>12</v>
      </c>
      <c r="B23" s="136" t="s">
        <v>125</v>
      </c>
      <c r="C23" s="171" t="s">
        <v>126</v>
      </c>
      <c r="D23" s="142" t="s">
        <v>127</v>
      </c>
      <c r="E23" s="148">
        <v>510</v>
      </c>
      <c r="F23" s="150">
        <f>H23+J23</f>
        <v>0</v>
      </c>
      <c r="G23" s="150">
        <f>ROUND(E23*F23,2)</f>
        <v>0</v>
      </c>
      <c r="H23" s="151"/>
      <c r="I23" s="150">
        <f>ROUND(E23*H23,2)</f>
        <v>0</v>
      </c>
      <c r="J23" s="151"/>
      <c r="K23" s="150">
        <f>ROUND(E23*J23,2)</f>
        <v>0</v>
      </c>
      <c r="L23" s="150">
        <v>21</v>
      </c>
      <c r="M23" s="150">
        <f>G23*(1+L23/100)</f>
        <v>0</v>
      </c>
      <c r="N23" s="143">
        <v>8.4999999999999995E-4</v>
      </c>
      <c r="O23" s="143">
        <f>ROUND(E23*N23,5)</f>
        <v>0.4335</v>
      </c>
      <c r="P23" s="143">
        <v>0</v>
      </c>
      <c r="Q23" s="143">
        <f>ROUND(E23*P23,5)</f>
        <v>0</v>
      </c>
      <c r="R23" s="143"/>
      <c r="S23" s="143"/>
      <c r="T23" s="144">
        <v>0.20691000000000001</v>
      </c>
      <c r="U23" s="143">
        <f>ROUND(E23*T23,2)</f>
        <v>105.52</v>
      </c>
      <c r="V23" s="135"/>
      <c r="W23" s="135"/>
      <c r="X23" s="135"/>
      <c r="Y23" s="135"/>
      <c r="Z23" s="135"/>
      <c r="AA23" s="135"/>
      <c r="AB23" s="135"/>
      <c r="AC23" s="135"/>
      <c r="AD23" s="135"/>
      <c r="AE23" s="135" t="s">
        <v>101</v>
      </c>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row>
    <row r="24" spans="1:60" outlineLevel="1" x14ac:dyDescent="0.25">
      <c r="A24" s="136">
        <v>13</v>
      </c>
      <c r="B24" s="136" t="s">
        <v>128</v>
      </c>
      <c r="C24" s="171" t="s">
        <v>129</v>
      </c>
      <c r="D24" s="142" t="s">
        <v>112</v>
      </c>
      <c r="E24" s="148">
        <v>1</v>
      </c>
      <c r="F24" s="150">
        <f>H24+J24</f>
        <v>0</v>
      </c>
      <c r="G24" s="150">
        <f>ROUND(E24*F24,2)</f>
        <v>0</v>
      </c>
      <c r="H24" s="151"/>
      <c r="I24" s="150">
        <f>ROUND(E24*H24,2)</f>
        <v>0</v>
      </c>
      <c r="J24" s="151"/>
      <c r="K24" s="150">
        <f>ROUND(E24*J24,2)</f>
        <v>0</v>
      </c>
      <c r="L24" s="150">
        <v>21</v>
      </c>
      <c r="M24" s="150">
        <f>G24*(1+L24/100)</f>
        <v>0</v>
      </c>
      <c r="N24" s="143">
        <v>2.5899999999999999E-3</v>
      </c>
      <c r="O24" s="143">
        <f>ROUND(E24*N24,5)</f>
        <v>2.5899999999999999E-3</v>
      </c>
      <c r="P24" s="143">
        <v>0</v>
      </c>
      <c r="Q24" s="143">
        <f>ROUND(E24*P24,5)</f>
        <v>0</v>
      </c>
      <c r="R24" s="143"/>
      <c r="S24" s="143"/>
      <c r="T24" s="144">
        <v>0.26247999999999999</v>
      </c>
      <c r="U24" s="143">
        <f>ROUND(E24*T24,2)</f>
        <v>0.26</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x14ac:dyDescent="0.25">
      <c r="A25" s="137" t="s">
        <v>96</v>
      </c>
      <c r="B25" s="137" t="s">
        <v>67</v>
      </c>
      <c r="C25" s="172" t="s">
        <v>68</v>
      </c>
      <c r="D25" s="145"/>
      <c r="E25" s="149"/>
      <c r="F25" s="152"/>
      <c r="G25" s="152">
        <f>SUMIF(AE26:AE26,"&lt;&gt;NOR",G26:G26)</f>
        <v>0</v>
      </c>
      <c r="H25" s="152"/>
      <c r="I25" s="152">
        <f>SUM(I26:I26)</f>
        <v>0</v>
      </c>
      <c r="J25" s="152"/>
      <c r="K25" s="152">
        <f>SUM(K26:K26)</f>
        <v>0</v>
      </c>
      <c r="L25" s="152"/>
      <c r="M25" s="152">
        <f>SUM(M26:M26)</f>
        <v>0</v>
      </c>
      <c r="N25" s="146"/>
      <c r="O25" s="146">
        <f>SUM(O26:O26)</f>
        <v>9.2499999999999995E-3</v>
      </c>
      <c r="P25" s="146"/>
      <c r="Q25" s="146">
        <f>SUM(Q26:Q26)</f>
        <v>0</v>
      </c>
      <c r="R25" s="146"/>
      <c r="S25" s="146"/>
      <c r="T25" s="147"/>
      <c r="U25" s="146">
        <f>SUM(U26:U26)</f>
        <v>15.54</v>
      </c>
      <c r="AE25" t="s">
        <v>97</v>
      </c>
    </row>
    <row r="26" spans="1:60" ht="20.399999999999999" outlineLevel="1" x14ac:dyDescent="0.25">
      <c r="A26" s="136">
        <v>14</v>
      </c>
      <c r="B26" s="136" t="s">
        <v>130</v>
      </c>
      <c r="C26" s="171" t="s">
        <v>131</v>
      </c>
      <c r="D26" s="142" t="s">
        <v>124</v>
      </c>
      <c r="E26" s="148">
        <v>185</v>
      </c>
      <c r="F26" s="150">
        <f>H26+J26</f>
        <v>0</v>
      </c>
      <c r="G26" s="150">
        <f>ROUND(E26*F26,2)</f>
        <v>0</v>
      </c>
      <c r="H26" s="151"/>
      <c r="I26" s="150">
        <f>ROUND(E26*H26,2)</f>
        <v>0</v>
      </c>
      <c r="J26" s="151"/>
      <c r="K26" s="150">
        <f>ROUND(E26*J26,2)</f>
        <v>0</v>
      </c>
      <c r="L26" s="150">
        <v>21</v>
      </c>
      <c r="M26" s="150">
        <f>G26*(1+L26/100)</f>
        <v>0</v>
      </c>
      <c r="N26" s="143">
        <v>5.0000000000000002E-5</v>
      </c>
      <c r="O26" s="143">
        <f>ROUND(E26*N26,5)</f>
        <v>9.2499999999999995E-3</v>
      </c>
      <c r="P26" s="143">
        <v>0</v>
      </c>
      <c r="Q26" s="143">
        <f>ROUND(E26*P26,5)</f>
        <v>0</v>
      </c>
      <c r="R26" s="143"/>
      <c r="S26" s="143"/>
      <c r="T26" s="144">
        <v>8.4000000000000005E-2</v>
      </c>
      <c r="U26" s="143">
        <f>ROUND(E26*T26,2)</f>
        <v>15.54</v>
      </c>
      <c r="V26" s="135"/>
      <c r="W26" s="135"/>
      <c r="X26" s="135"/>
      <c r="Y26" s="135"/>
      <c r="Z26" s="135"/>
      <c r="AA26" s="135"/>
      <c r="AB26" s="135"/>
      <c r="AC26" s="135"/>
      <c r="AD26" s="135"/>
      <c r="AE26" s="135" t="s">
        <v>101</v>
      </c>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row>
    <row r="27" spans="1:60" x14ac:dyDescent="0.25">
      <c r="A27" s="137" t="s">
        <v>96</v>
      </c>
      <c r="B27" s="137" t="s">
        <v>69</v>
      </c>
      <c r="C27" s="172" t="s">
        <v>27</v>
      </c>
      <c r="D27" s="145"/>
      <c r="E27" s="149"/>
      <c r="F27" s="152"/>
      <c r="G27" s="152">
        <f>SUMIF(AE28:AE29,"&lt;&gt;NOR",G28:G29)</f>
        <v>0</v>
      </c>
      <c r="H27" s="152"/>
      <c r="I27" s="152">
        <f>SUM(I28:I29)</f>
        <v>0</v>
      </c>
      <c r="J27" s="152"/>
      <c r="K27" s="152">
        <f>SUM(K28:K29)</f>
        <v>0</v>
      </c>
      <c r="L27" s="152"/>
      <c r="M27" s="152">
        <f>SUM(M28:M29)</f>
        <v>0</v>
      </c>
      <c r="N27" s="146"/>
      <c r="O27" s="146">
        <f>SUM(O28:O29)</f>
        <v>0</v>
      </c>
      <c r="P27" s="146"/>
      <c r="Q27" s="146">
        <f>SUM(Q28:Q29)</f>
        <v>0</v>
      </c>
      <c r="R27" s="146"/>
      <c r="S27" s="146"/>
      <c r="T27" s="147"/>
      <c r="U27" s="146">
        <f>SUM(U28:U29)</f>
        <v>0</v>
      </c>
      <c r="AE27" t="s">
        <v>97</v>
      </c>
    </row>
    <row r="28" spans="1:60" outlineLevel="1" x14ac:dyDescent="0.25">
      <c r="A28" s="136">
        <v>15</v>
      </c>
      <c r="B28" s="136" t="s">
        <v>132</v>
      </c>
      <c r="C28" s="171" t="s">
        <v>133</v>
      </c>
      <c r="D28" s="142" t="s">
        <v>112</v>
      </c>
      <c r="E28" s="148">
        <v>1</v>
      </c>
      <c r="F28" s="150">
        <f>H28+J28</f>
        <v>0</v>
      </c>
      <c r="G28" s="150">
        <f>ROUND(E28*F28,2)</f>
        <v>0</v>
      </c>
      <c r="H28" s="151"/>
      <c r="I28" s="150">
        <f>ROUND(E28*H28,2)</f>
        <v>0</v>
      </c>
      <c r="J28" s="151"/>
      <c r="K28" s="150">
        <f>ROUND(E28*J28,2)</f>
        <v>0</v>
      </c>
      <c r="L28" s="150">
        <v>21</v>
      </c>
      <c r="M28" s="150">
        <f>G28*(1+L28/100)</f>
        <v>0</v>
      </c>
      <c r="N28" s="143">
        <v>0</v>
      </c>
      <c r="O28" s="143">
        <f>ROUND(E28*N28,5)</f>
        <v>0</v>
      </c>
      <c r="P28" s="143">
        <v>0</v>
      </c>
      <c r="Q28" s="143">
        <f>ROUND(E28*P28,5)</f>
        <v>0</v>
      </c>
      <c r="R28" s="143"/>
      <c r="S28" s="143"/>
      <c r="T28" s="144">
        <v>0</v>
      </c>
      <c r="U28" s="143">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outlineLevel="1" x14ac:dyDescent="0.25">
      <c r="A29" s="161">
        <v>16</v>
      </c>
      <c r="B29" s="161" t="s">
        <v>134</v>
      </c>
      <c r="C29" s="173" t="s">
        <v>135</v>
      </c>
      <c r="D29" s="162" t="s">
        <v>112</v>
      </c>
      <c r="E29" s="163">
        <v>1</v>
      </c>
      <c r="F29" s="164">
        <f>H29+J29</f>
        <v>0</v>
      </c>
      <c r="G29" s="164">
        <f>ROUND(E29*F29,2)</f>
        <v>0</v>
      </c>
      <c r="H29" s="165"/>
      <c r="I29" s="164">
        <f>ROUND(E29*H29,2)</f>
        <v>0</v>
      </c>
      <c r="J29" s="165"/>
      <c r="K29" s="164">
        <f>ROUND(E29*J29,2)</f>
        <v>0</v>
      </c>
      <c r="L29" s="164">
        <v>21</v>
      </c>
      <c r="M29" s="164">
        <f>G29*(1+L29/100)</f>
        <v>0</v>
      </c>
      <c r="N29" s="166">
        <v>0</v>
      </c>
      <c r="O29" s="166">
        <f>ROUND(E29*N29,5)</f>
        <v>0</v>
      </c>
      <c r="P29" s="166">
        <v>0</v>
      </c>
      <c r="Q29" s="166">
        <f>ROUND(E29*P29,5)</f>
        <v>0</v>
      </c>
      <c r="R29" s="166"/>
      <c r="S29" s="166"/>
      <c r="T29" s="167">
        <v>0</v>
      </c>
      <c r="U29" s="166">
        <f>ROUND(E29*T29,2)</f>
        <v>0</v>
      </c>
      <c r="V29" s="135"/>
      <c r="W29" s="135"/>
      <c r="X29" s="135"/>
      <c r="Y29" s="135"/>
      <c r="Z29" s="135"/>
      <c r="AA29" s="135"/>
      <c r="AB29" s="135"/>
      <c r="AC29" s="135"/>
      <c r="AD29" s="135"/>
      <c r="AE29" s="135" t="s">
        <v>101</v>
      </c>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row>
    <row r="30" spans="1:60" x14ac:dyDescent="0.25">
      <c r="A30" s="4"/>
      <c r="B30" s="5" t="s">
        <v>136</v>
      </c>
      <c r="C30" s="174" t="s">
        <v>136</v>
      </c>
      <c r="D30" s="4"/>
      <c r="E30" s="4"/>
      <c r="F30" s="4"/>
      <c r="G30" s="4"/>
      <c r="H30" s="4"/>
      <c r="I30" s="4"/>
      <c r="J30" s="4"/>
      <c r="K30" s="4"/>
      <c r="L30" s="4"/>
      <c r="M30" s="4"/>
      <c r="N30" s="4"/>
      <c r="O30" s="4"/>
      <c r="P30" s="4"/>
      <c r="Q30" s="4"/>
      <c r="R30" s="4"/>
      <c r="S30" s="4"/>
      <c r="T30" s="4"/>
      <c r="U30" s="4"/>
      <c r="AC30">
        <v>12</v>
      </c>
      <c r="AD30">
        <v>21</v>
      </c>
    </row>
    <row r="31" spans="1:60" x14ac:dyDescent="0.25">
      <c r="A31" s="168"/>
      <c r="B31" s="169" t="s">
        <v>28</v>
      </c>
      <c r="C31" s="175" t="s">
        <v>136</v>
      </c>
      <c r="D31" s="170"/>
      <c r="E31" s="170"/>
      <c r="F31" s="170"/>
      <c r="G31" s="210">
        <f>G8+G10+G15+G22+G25+G27</f>
        <v>0</v>
      </c>
      <c r="H31" s="208"/>
      <c r="I31" s="209">
        <f>SUM(I8+I10+I15+I22+I25+I27)</f>
        <v>0</v>
      </c>
      <c r="J31" s="208"/>
      <c r="K31" s="209">
        <f>SUM(K8+K10+K15+K22+K25+K27)</f>
        <v>0</v>
      </c>
      <c r="L31" s="4"/>
      <c r="M31" s="4"/>
      <c r="N31" s="4"/>
      <c r="O31" s="4"/>
      <c r="P31" s="4"/>
      <c r="Q31" s="4"/>
      <c r="R31" s="4"/>
      <c r="S31" s="4"/>
      <c r="T31" s="4"/>
      <c r="U31" s="4"/>
      <c r="AC31">
        <f>SUMIF(L7:L29,AC30,G7:G29)</f>
        <v>0</v>
      </c>
      <c r="AD31">
        <f>SUMIF(L7:L29,AD30,G7:G29)</f>
        <v>0</v>
      </c>
      <c r="AE31" t="s">
        <v>137</v>
      </c>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4"/>
      <c r="B33" s="5" t="s">
        <v>136</v>
      </c>
      <c r="C33" s="174" t="s">
        <v>136</v>
      </c>
      <c r="D33" s="4"/>
      <c r="E33" s="4"/>
      <c r="F33" s="4"/>
      <c r="G33" s="4"/>
      <c r="H33" s="4"/>
      <c r="I33" s="4"/>
      <c r="J33" s="4"/>
      <c r="K33" s="4"/>
      <c r="L33" s="4"/>
      <c r="M33" s="4"/>
      <c r="N33" s="4"/>
      <c r="O33" s="4"/>
      <c r="P33" s="4"/>
      <c r="Q33" s="4"/>
      <c r="R33" s="4"/>
      <c r="S33" s="4"/>
      <c r="T33" s="4"/>
      <c r="U33" s="4"/>
    </row>
    <row r="34" spans="1:31" x14ac:dyDescent="0.25">
      <c r="A34" s="282" t="s">
        <v>138</v>
      </c>
      <c r="B34" s="282"/>
      <c r="C34" s="283"/>
      <c r="D34" s="4"/>
      <c r="E34" s="4"/>
      <c r="F34" s="4"/>
      <c r="G34" s="4"/>
      <c r="H34" s="4"/>
      <c r="I34" s="4"/>
      <c r="J34" s="4"/>
      <c r="K34" s="4"/>
      <c r="L34" s="4"/>
      <c r="M34" s="4"/>
      <c r="N34" s="4"/>
      <c r="O34" s="4"/>
      <c r="P34" s="4"/>
      <c r="Q34" s="4"/>
      <c r="R34" s="4"/>
      <c r="S34" s="4"/>
      <c r="T34" s="4"/>
      <c r="U34" s="4"/>
    </row>
    <row r="35" spans="1:31" x14ac:dyDescent="0.25">
      <c r="A35" s="284"/>
      <c r="B35" s="285"/>
      <c r="C35" s="286"/>
      <c r="D35" s="285"/>
      <c r="E35" s="285"/>
      <c r="F35" s="285"/>
      <c r="G35" s="287"/>
      <c r="H35" s="4"/>
      <c r="I35" s="4"/>
      <c r="J35" s="4"/>
      <c r="K35" s="4"/>
      <c r="L35" s="4"/>
      <c r="M35" s="4"/>
      <c r="N35" s="4"/>
      <c r="O35" s="4"/>
      <c r="P35" s="4"/>
      <c r="Q35" s="4"/>
      <c r="R35" s="4"/>
      <c r="S35" s="4"/>
      <c r="T35" s="4"/>
      <c r="U35" s="4"/>
      <c r="AE35" t="s">
        <v>139</v>
      </c>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88"/>
      <c r="B38" s="289"/>
      <c r="C38" s="290"/>
      <c r="D38" s="289"/>
      <c r="E38" s="289"/>
      <c r="F38" s="289"/>
      <c r="G38" s="291"/>
      <c r="H38" s="4"/>
      <c r="I38" s="4"/>
      <c r="J38" s="4"/>
      <c r="K38" s="4"/>
      <c r="L38" s="4"/>
      <c r="M38" s="4"/>
      <c r="N38" s="4"/>
      <c r="O38" s="4"/>
      <c r="P38" s="4"/>
      <c r="Q38" s="4"/>
      <c r="R38" s="4"/>
      <c r="S38" s="4"/>
      <c r="T38" s="4"/>
      <c r="U38" s="4"/>
    </row>
    <row r="39" spans="1:31" x14ac:dyDescent="0.25">
      <c r="A39" s="292"/>
      <c r="B39" s="293"/>
      <c r="C39" s="294"/>
      <c r="D39" s="293"/>
      <c r="E39" s="293"/>
      <c r="F39" s="293"/>
      <c r="G39" s="295"/>
      <c r="H39" s="4"/>
      <c r="I39" s="4"/>
      <c r="J39" s="4"/>
      <c r="K39" s="4"/>
      <c r="L39" s="4"/>
      <c r="M39" s="4"/>
      <c r="N39" s="4"/>
      <c r="O39" s="4"/>
      <c r="P39" s="4"/>
      <c r="Q39" s="4"/>
      <c r="R39" s="4"/>
      <c r="S39" s="4"/>
      <c r="T39" s="4"/>
      <c r="U39" s="4"/>
    </row>
    <row r="40" spans="1:31" x14ac:dyDescent="0.25">
      <c r="A40" s="4"/>
      <c r="B40" s="5" t="s">
        <v>136</v>
      </c>
      <c r="C40" s="174" t="s">
        <v>136</v>
      </c>
      <c r="D40" s="4"/>
      <c r="E40" s="4"/>
      <c r="F40" s="4"/>
      <c r="G40" s="4"/>
      <c r="H40" s="4"/>
      <c r="I40" s="4"/>
      <c r="J40" s="4"/>
      <c r="K40" s="4"/>
      <c r="L40" s="4"/>
      <c r="M40" s="4"/>
      <c r="N40" s="4"/>
      <c r="O40" s="4"/>
      <c r="P40" s="4"/>
      <c r="Q40" s="4"/>
      <c r="R40" s="4"/>
      <c r="S40" s="4"/>
      <c r="T40" s="4"/>
      <c r="U40" s="4"/>
    </row>
    <row r="41" spans="1:31" x14ac:dyDescent="0.25">
      <c r="C41" s="176"/>
      <c r="AE41" t="s">
        <v>140</v>
      </c>
    </row>
  </sheetData>
  <mergeCells count="7">
    <mergeCell ref="A34:C34"/>
    <mergeCell ref="A35:G39"/>
    <mergeCell ref="H2:P2"/>
    <mergeCell ref="A1:G1"/>
    <mergeCell ref="C2:G2"/>
    <mergeCell ref="C3:G3"/>
    <mergeCell ref="C4:G4"/>
  </mergeCells>
  <pageMargins left="0.39370078740157499" right="0.196850393700787" top="0.78740157499999996" bottom="0.78740157499999996"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BH40"/>
  <sheetViews>
    <sheetView topLeftCell="A9" workbookViewId="0">
      <selection activeCell="C23" sqref="C23"/>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201</v>
      </c>
      <c r="B1" s="296"/>
      <c r="C1" s="296"/>
      <c r="D1" s="296"/>
      <c r="E1" s="296"/>
      <c r="F1" s="296"/>
      <c r="G1" s="296"/>
      <c r="AE1" t="s">
        <v>72</v>
      </c>
    </row>
    <row r="2" spans="1:60" ht="25.05" customHeight="1" x14ac:dyDescent="0.25">
      <c r="A2" s="211" t="s">
        <v>71</v>
      </c>
      <c r="B2" s="212"/>
      <c r="C2" s="303" t="s">
        <v>47</v>
      </c>
      <c r="D2" s="304"/>
      <c r="E2" s="304"/>
      <c r="F2" s="304"/>
      <c r="G2" s="305"/>
      <c r="H2" s="261" t="s">
        <v>142</v>
      </c>
      <c r="I2" s="261"/>
      <c r="J2" s="261"/>
      <c r="K2" s="261"/>
      <c r="L2" s="261"/>
      <c r="M2" s="261"/>
      <c r="N2" s="261"/>
      <c r="O2" s="261"/>
      <c r="P2" s="261"/>
      <c r="AE2" t="s">
        <v>73</v>
      </c>
    </row>
    <row r="3" spans="1:60" ht="25.05" customHeight="1" x14ac:dyDescent="0.25">
      <c r="A3" s="211" t="s">
        <v>7</v>
      </c>
      <c r="B3" s="212"/>
      <c r="C3" s="303" t="s">
        <v>43</v>
      </c>
      <c r="D3" s="304"/>
      <c r="E3" s="304"/>
      <c r="F3" s="304"/>
      <c r="G3" s="305"/>
      <c r="AE3" t="s">
        <v>74</v>
      </c>
    </row>
    <row r="4" spans="1:60" ht="25.05" hidden="1" customHeight="1" x14ac:dyDescent="0.25">
      <c r="A4" s="211" t="s">
        <v>8</v>
      </c>
      <c r="B4" s="212"/>
      <c r="C4" s="303"/>
      <c r="D4" s="304"/>
      <c r="E4" s="304"/>
      <c r="F4" s="304"/>
      <c r="G4" s="305"/>
      <c r="AE4" t="s">
        <v>75</v>
      </c>
    </row>
    <row r="5" spans="1:60" hidden="1" x14ac:dyDescent="0.25">
      <c r="A5" s="213" t="s">
        <v>76</v>
      </c>
      <c r="B5" s="198"/>
      <c r="C5" s="198"/>
      <c r="D5" s="199"/>
      <c r="E5" s="199"/>
      <c r="F5" s="199"/>
      <c r="G5" s="214"/>
      <c r="AE5" t="s">
        <v>77</v>
      </c>
    </row>
    <row r="7" spans="1:60" ht="39.6" x14ac:dyDescent="0.25">
      <c r="A7" s="215" t="s">
        <v>78</v>
      </c>
      <c r="B7" s="216" t="s">
        <v>79</v>
      </c>
      <c r="C7" s="216" t="s">
        <v>80</v>
      </c>
      <c r="D7" s="215" t="s">
        <v>81</v>
      </c>
      <c r="E7" s="215" t="s">
        <v>82</v>
      </c>
      <c r="F7" s="134" t="s">
        <v>83</v>
      </c>
      <c r="G7" s="215" t="s">
        <v>28</v>
      </c>
      <c r="H7" s="200" t="s">
        <v>29</v>
      </c>
      <c r="I7" s="200" t="s">
        <v>84</v>
      </c>
      <c r="J7" s="200" t="s">
        <v>30</v>
      </c>
      <c r="K7" s="200" t="s">
        <v>85</v>
      </c>
      <c r="L7" s="200" t="s">
        <v>86</v>
      </c>
      <c r="M7" s="200" t="s">
        <v>87</v>
      </c>
      <c r="N7" s="200" t="s">
        <v>88</v>
      </c>
      <c r="O7" s="200" t="s">
        <v>89</v>
      </c>
      <c r="P7" s="200" t="s">
        <v>90</v>
      </c>
      <c r="Q7" s="200" t="s">
        <v>91</v>
      </c>
      <c r="R7" s="200" t="s">
        <v>92</v>
      </c>
      <c r="S7" s="200" t="s">
        <v>93</v>
      </c>
      <c r="T7" s="200" t="s">
        <v>94</v>
      </c>
      <c r="U7" s="200" t="s">
        <v>95</v>
      </c>
    </row>
    <row r="8" spans="1:60" x14ac:dyDescent="0.25">
      <c r="A8" s="201" t="s">
        <v>96</v>
      </c>
      <c r="B8" s="202" t="s">
        <v>143</v>
      </c>
      <c r="C8" s="203" t="s">
        <v>144</v>
      </c>
      <c r="D8" s="204"/>
      <c r="E8" s="205"/>
      <c r="F8" s="206"/>
      <c r="G8" s="206">
        <f>SUMIF(AE9:AE14,"&lt;&gt;NOR",G9:G14)</f>
        <v>0</v>
      </c>
      <c r="H8" s="206"/>
      <c r="I8" s="206">
        <f>SUM(I9:I14)</f>
        <v>0</v>
      </c>
      <c r="J8" s="206"/>
      <c r="K8" s="206">
        <f>SUM(K9:K14)</f>
        <v>0</v>
      </c>
      <c r="L8" s="206"/>
      <c r="M8" s="206">
        <f>SUM(M9:M14)</f>
        <v>0</v>
      </c>
      <c r="N8" s="207"/>
      <c r="O8" s="207">
        <f>SUM(O9:O14)</f>
        <v>0.82758000000000009</v>
      </c>
      <c r="P8" s="207"/>
      <c r="Q8" s="207">
        <f>SUM(Q9:Q14)</f>
        <v>0</v>
      </c>
      <c r="R8" s="207"/>
      <c r="S8" s="207"/>
      <c r="T8" s="201"/>
      <c r="U8" s="207">
        <f>SUM(U9:U14)</f>
        <v>24.369999999999997</v>
      </c>
      <c r="AE8" t="s">
        <v>97</v>
      </c>
    </row>
    <row r="9" spans="1:60" ht="20.399999999999999" outlineLevel="1" x14ac:dyDescent="0.25">
      <c r="A9" s="136">
        <v>1</v>
      </c>
      <c r="B9" s="136" t="s">
        <v>145</v>
      </c>
      <c r="C9" s="171" t="s">
        <v>146</v>
      </c>
      <c r="D9" s="142" t="s">
        <v>147</v>
      </c>
      <c r="E9" s="148">
        <v>30</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9.2700000000000005E-2</v>
      </c>
      <c r="P9" s="143">
        <v>0</v>
      </c>
      <c r="Q9" s="143">
        <f t="shared" ref="Q9:Q14" si="6">ROUND(E9*P9,5)</f>
        <v>0</v>
      </c>
      <c r="R9" s="143"/>
      <c r="S9" s="143"/>
      <c r="T9" s="144">
        <v>0.32</v>
      </c>
      <c r="U9" s="143">
        <f t="shared" ref="U9:U14" si="7">ROUND(E9*T9,2)</f>
        <v>9.6</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9</v>
      </c>
      <c r="F10" s="150">
        <f t="shared" si="0"/>
        <v>0</v>
      </c>
      <c r="G10" s="150">
        <f t="shared" si="1"/>
        <v>0</v>
      </c>
      <c r="H10" s="151"/>
      <c r="I10" s="150">
        <f t="shared" si="2"/>
        <v>0</v>
      </c>
      <c r="J10" s="151"/>
      <c r="K10" s="150">
        <f t="shared" si="3"/>
        <v>0</v>
      </c>
      <c r="L10" s="150">
        <v>21</v>
      </c>
      <c r="M10" s="150">
        <f t="shared" si="4"/>
        <v>0</v>
      </c>
      <c r="N10" s="143">
        <v>3.14E-3</v>
      </c>
      <c r="O10" s="143">
        <f t="shared" si="5"/>
        <v>2.826E-2</v>
      </c>
      <c r="P10" s="143">
        <v>0</v>
      </c>
      <c r="Q10" s="143">
        <f t="shared" si="6"/>
        <v>0</v>
      </c>
      <c r="R10" s="143"/>
      <c r="S10" s="143"/>
      <c r="T10" s="144">
        <v>0.42</v>
      </c>
      <c r="U10" s="143">
        <f t="shared" si="7"/>
        <v>3.78</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150</v>
      </c>
      <c r="C11" s="171" t="s">
        <v>151</v>
      </c>
      <c r="D11" s="142" t="s">
        <v>147</v>
      </c>
      <c r="E11" s="148">
        <v>30</v>
      </c>
      <c r="F11" s="150">
        <f t="shared" si="0"/>
        <v>0</v>
      </c>
      <c r="G11" s="150">
        <f t="shared" si="1"/>
        <v>0</v>
      </c>
      <c r="H11" s="151"/>
      <c r="I11" s="150">
        <f t="shared" si="2"/>
        <v>0</v>
      </c>
      <c r="J11" s="151"/>
      <c r="K11" s="150">
        <f t="shared" si="3"/>
        <v>0</v>
      </c>
      <c r="L11" s="150">
        <v>21</v>
      </c>
      <c r="M11" s="150">
        <f t="shared" si="4"/>
        <v>0</v>
      </c>
      <c r="N11" s="143">
        <v>1.2160000000000001E-2</v>
      </c>
      <c r="O11" s="143">
        <f t="shared" si="5"/>
        <v>0.36480000000000001</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9</v>
      </c>
      <c r="F12" s="150">
        <f t="shared" si="0"/>
        <v>0</v>
      </c>
      <c r="G12" s="150">
        <f t="shared" si="1"/>
        <v>0</v>
      </c>
      <c r="H12" s="151"/>
      <c r="I12" s="150">
        <f t="shared" si="2"/>
        <v>0</v>
      </c>
      <c r="J12" s="151"/>
      <c r="K12" s="150">
        <f t="shared" si="3"/>
        <v>0</v>
      </c>
      <c r="L12" s="150">
        <v>21</v>
      </c>
      <c r="M12" s="150">
        <f t="shared" si="4"/>
        <v>0</v>
      </c>
      <c r="N12" s="143">
        <v>1.2160000000000001E-2</v>
      </c>
      <c r="O12" s="143">
        <f t="shared" si="5"/>
        <v>0.10944</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156</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0.86848999999999998</v>
      </c>
      <c r="P17" s="146"/>
      <c r="Q17" s="146">
        <f>SUM(Q18:Q19)</f>
        <v>0</v>
      </c>
      <c r="R17" s="146"/>
      <c r="S17" s="146"/>
      <c r="T17" s="147"/>
      <c r="U17" s="146">
        <f>SUM(U18:U19)</f>
        <v>15</v>
      </c>
      <c r="AE17" t="s">
        <v>97</v>
      </c>
    </row>
    <row r="18" spans="1:60" ht="20.399999999999999" outlineLevel="1" x14ac:dyDescent="0.25">
      <c r="A18" s="136">
        <v>8</v>
      </c>
      <c r="B18" s="136" t="s">
        <v>110</v>
      </c>
      <c r="C18" s="171" t="s">
        <v>158</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7</v>
      </c>
      <c r="F19" s="150">
        <f>H19+J19</f>
        <v>0</v>
      </c>
      <c r="G19" s="150">
        <f>ROUND(E19*F19,2)</f>
        <v>0</v>
      </c>
      <c r="H19" s="151"/>
      <c r="I19" s="150">
        <f>ROUND(E19*H19,2)</f>
        <v>0</v>
      </c>
      <c r="J19" s="151"/>
      <c r="K19" s="150">
        <f>ROUND(E19*J19,2)</f>
        <v>0</v>
      </c>
      <c r="L19" s="150">
        <v>21</v>
      </c>
      <c r="M19" s="150">
        <f>G19*(1+L19/100)</f>
        <v>0</v>
      </c>
      <c r="N19" s="143">
        <v>3.0970000000000001E-2</v>
      </c>
      <c r="O19" s="143">
        <f>ROUND(E19*N19,5)</f>
        <v>0.21679000000000001</v>
      </c>
      <c r="P19" s="143">
        <v>0</v>
      </c>
      <c r="Q19" s="143">
        <f>ROUND(E19*P19,5)</f>
        <v>0</v>
      </c>
      <c r="R19" s="143"/>
      <c r="S19" s="143"/>
      <c r="T19" s="144">
        <v>1.35</v>
      </c>
      <c r="U19" s="143">
        <f>ROUND(E19*T19,2)</f>
        <v>9.4499999999999993</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2.384E-2</v>
      </c>
      <c r="P20" s="146"/>
      <c r="Q20" s="146">
        <f>SUM(Q21:Q22)</f>
        <v>0</v>
      </c>
      <c r="R20" s="146"/>
      <c r="S20" s="146"/>
      <c r="T20" s="147"/>
      <c r="U20" s="146">
        <f>SUM(U21:U22)</f>
        <v>5.43</v>
      </c>
      <c r="AE20" t="s">
        <v>97</v>
      </c>
    </row>
    <row r="21" spans="1:60" outlineLevel="1" x14ac:dyDescent="0.25">
      <c r="A21" s="136">
        <v>10</v>
      </c>
      <c r="B21" s="136" t="s">
        <v>125</v>
      </c>
      <c r="C21" s="171" t="s">
        <v>126</v>
      </c>
      <c r="D21" s="142" t="s">
        <v>127</v>
      </c>
      <c r="E21" s="148">
        <v>25</v>
      </c>
      <c r="F21" s="150">
        <f>H21+J21</f>
        <v>0</v>
      </c>
      <c r="G21" s="150">
        <f>ROUND(E21*F21,2)</f>
        <v>0</v>
      </c>
      <c r="H21" s="151"/>
      <c r="I21" s="150">
        <f>ROUND(E21*H21,2)</f>
        <v>0</v>
      </c>
      <c r="J21" s="151"/>
      <c r="K21" s="150">
        <f>ROUND(E21*J21,2)</f>
        <v>0</v>
      </c>
      <c r="L21" s="150">
        <v>21</v>
      </c>
      <c r="M21" s="150">
        <f>G21*(1+L21/100)</f>
        <v>0</v>
      </c>
      <c r="N21" s="143">
        <v>8.4999999999999995E-4</v>
      </c>
      <c r="O21" s="143">
        <f>ROUND(E21*N21,5)</f>
        <v>2.1250000000000002E-2</v>
      </c>
      <c r="P21" s="143">
        <v>0</v>
      </c>
      <c r="Q21" s="143">
        <f>ROUND(E21*P21,5)</f>
        <v>0</v>
      </c>
      <c r="R21" s="143"/>
      <c r="S21" s="143"/>
      <c r="T21" s="144">
        <v>0.20691000000000001</v>
      </c>
      <c r="U21" s="143">
        <f>ROUND(E21*T21,2)</f>
        <v>5.17</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210</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6.8000000000000005E-4</v>
      </c>
      <c r="P23" s="146"/>
      <c r="Q23" s="146">
        <f>SUM(Q24:Q25)</f>
        <v>0</v>
      </c>
      <c r="R23" s="146"/>
      <c r="S23" s="146"/>
      <c r="T23" s="147"/>
      <c r="U23" s="146">
        <f>SUM(U24:U25)</f>
        <v>30.48</v>
      </c>
      <c r="AE23" t="s">
        <v>97</v>
      </c>
    </row>
    <row r="24" spans="1:60" ht="20.399999999999999" outlineLevel="1" x14ac:dyDescent="0.25">
      <c r="A24" s="136">
        <v>12</v>
      </c>
      <c r="B24" s="136" t="s">
        <v>160</v>
      </c>
      <c r="C24" s="171" t="s">
        <v>200</v>
      </c>
      <c r="D24" s="142" t="s">
        <v>147</v>
      </c>
      <c r="E24" s="148">
        <v>9</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17.73</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162</v>
      </c>
      <c r="D25" s="142" t="s">
        <v>127</v>
      </c>
      <c r="E25" s="148">
        <v>34</v>
      </c>
      <c r="F25" s="150">
        <f>H25+J25</f>
        <v>0</v>
      </c>
      <c r="G25" s="150">
        <f>ROUND(E25*F25,2)</f>
        <v>0</v>
      </c>
      <c r="H25" s="151"/>
      <c r="I25" s="150">
        <f>ROUND(E25*H25,2)</f>
        <v>0</v>
      </c>
      <c r="J25" s="151"/>
      <c r="K25" s="150">
        <f>ROUND(E25*J25,2)</f>
        <v>0</v>
      </c>
      <c r="L25" s="150">
        <v>21</v>
      </c>
      <c r="M25" s="150">
        <f>G25*(1+L25/100)</f>
        <v>0</v>
      </c>
      <c r="N25" s="143">
        <v>2.0000000000000002E-5</v>
      </c>
      <c r="O25" s="143">
        <f>ROUND(E25*N25,5)</f>
        <v>6.8000000000000005E-4</v>
      </c>
      <c r="P25" s="143">
        <v>0</v>
      </c>
      <c r="Q25" s="143">
        <f>ROUND(E25*P25,5)</f>
        <v>0</v>
      </c>
      <c r="R25" s="143"/>
      <c r="S25" s="143"/>
      <c r="T25" s="144">
        <v>0.375</v>
      </c>
      <c r="U25" s="143">
        <f>ROUND(E25*T25,2)</f>
        <v>12.75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0</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217"/>
      <c r="B30" s="218" t="s">
        <v>28</v>
      </c>
      <c r="C30" s="219" t="s">
        <v>136</v>
      </c>
      <c r="D30" s="220"/>
      <c r="E30" s="220"/>
      <c r="F30" s="220"/>
      <c r="G30" s="221">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3:C33"/>
    <mergeCell ref="A34:G38"/>
    <mergeCell ref="H2:P2"/>
    <mergeCell ref="A1:G1"/>
    <mergeCell ref="C2:G2"/>
    <mergeCell ref="C3:G3"/>
    <mergeCell ref="C4:G4"/>
  </mergeCells>
  <pageMargins left="0.39370078740157499" right="0.19685039370078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BH40"/>
  <sheetViews>
    <sheetView topLeftCell="A9" workbookViewId="0">
      <selection activeCell="D14" sqref="D14"/>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163</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1.0126500000000001</v>
      </c>
      <c r="P8" s="140"/>
      <c r="Q8" s="140">
        <f>SUM(Q9:Q14)</f>
        <v>0</v>
      </c>
      <c r="R8" s="140"/>
      <c r="S8" s="140"/>
      <c r="T8" s="155"/>
      <c r="U8" s="140">
        <f>SUM(U9:U14)</f>
        <v>30.189999999999998</v>
      </c>
      <c r="AE8" t="s">
        <v>97</v>
      </c>
    </row>
    <row r="9" spans="1:60" ht="20.399999999999999" outlineLevel="1" x14ac:dyDescent="0.25">
      <c r="A9" s="136">
        <v>1</v>
      </c>
      <c r="B9" s="136" t="s">
        <v>145</v>
      </c>
      <c r="C9" s="171" t="s">
        <v>146</v>
      </c>
      <c r="D9" s="142" t="s">
        <v>147</v>
      </c>
      <c r="E9" s="148">
        <v>39</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0.12051000000000001</v>
      </c>
      <c r="P9" s="143">
        <v>0</v>
      </c>
      <c r="Q9" s="143">
        <f t="shared" ref="Q9:Q14" si="6">ROUND(E9*P9,5)</f>
        <v>0</v>
      </c>
      <c r="R9" s="143"/>
      <c r="S9" s="143"/>
      <c r="T9" s="144">
        <v>0.32</v>
      </c>
      <c r="U9" s="143">
        <f t="shared" ref="U9:U14" si="7">ROUND(E9*T9,2)</f>
        <v>12.48</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16</v>
      </c>
      <c r="F10" s="150">
        <f t="shared" si="0"/>
        <v>0</v>
      </c>
      <c r="G10" s="150">
        <f t="shared" si="1"/>
        <v>0</v>
      </c>
      <c r="H10" s="151"/>
      <c r="I10" s="150">
        <f t="shared" si="2"/>
        <v>0</v>
      </c>
      <c r="J10" s="151"/>
      <c r="K10" s="150">
        <f t="shared" si="3"/>
        <v>0</v>
      </c>
      <c r="L10" s="150">
        <v>21</v>
      </c>
      <c r="M10" s="150">
        <f t="shared" si="4"/>
        <v>0</v>
      </c>
      <c r="N10" s="143">
        <v>3.14E-3</v>
      </c>
      <c r="O10" s="143">
        <f t="shared" si="5"/>
        <v>5.024E-2</v>
      </c>
      <c r="P10" s="143">
        <v>0</v>
      </c>
      <c r="Q10" s="143">
        <f t="shared" si="6"/>
        <v>0</v>
      </c>
      <c r="R10" s="143"/>
      <c r="S10" s="143"/>
      <c r="T10" s="144">
        <v>0.42</v>
      </c>
      <c r="U10" s="143">
        <f t="shared" si="7"/>
        <v>6.72</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39</v>
      </c>
      <c r="F11" s="150">
        <f t="shared" si="0"/>
        <v>0</v>
      </c>
      <c r="G11" s="150">
        <f t="shared" si="1"/>
        <v>0</v>
      </c>
      <c r="H11" s="151"/>
      <c r="I11" s="150">
        <f t="shared" si="2"/>
        <v>0</v>
      </c>
      <c r="J11" s="151"/>
      <c r="K11" s="150">
        <f t="shared" si="3"/>
        <v>0</v>
      </c>
      <c r="L11" s="150">
        <v>21</v>
      </c>
      <c r="M11" s="150">
        <f t="shared" si="4"/>
        <v>0</v>
      </c>
      <c r="N11" s="143">
        <v>1.064E-2</v>
      </c>
      <c r="O11" s="143">
        <f t="shared" si="5"/>
        <v>0.41496</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16</v>
      </c>
      <c r="F12" s="150">
        <f t="shared" si="0"/>
        <v>0</v>
      </c>
      <c r="G12" s="150">
        <f t="shared" si="1"/>
        <v>0</v>
      </c>
      <c r="H12" s="151"/>
      <c r="I12" s="150">
        <f t="shared" si="2"/>
        <v>0</v>
      </c>
      <c r="J12" s="151"/>
      <c r="K12" s="150">
        <f t="shared" si="3"/>
        <v>0</v>
      </c>
      <c r="L12" s="150">
        <v>21</v>
      </c>
      <c r="M12" s="150">
        <f t="shared" si="4"/>
        <v>0</v>
      </c>
      <c r="N12" s="143">
        <v>1.2160000000000001E-2</v>
      </c>
      <c r="O12" s="143">
        <f t="shared" si="5"/>
        <v>0.19456000000000001</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204</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166</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7.6000000000000004E-4</v>
      </c>
      <c r="P23" s="146"/>
      <c r="Q23" s="146">
        <f>SUM(Q24:Q25)</f>
        <v>0</v>
      </c>
      <c r="R23" s="146"/>
      <c r="S23" s="146"/>
      <c r="T23" s="147"/>
      <c r="U23" s="146">
        <f>SUM(U24:U25)</f>
        <v>45.769999999999996</v>
      </c>
      <c r="AE23" t="s">
        <v>97</v>
      </c>
    </row>
    <row r="24" spans="1:60" ht="20.399999999999999" outlineLevel="1" x14ac:dyDescent="0.25">
      <c r="A24" s="136">
        <v>12</v>
      </c>
      <c r="B24" s="136" t="s">
        <v>160</v>
      </c>
      <c r="C24" s="171" t="s">
        <v>205</v>
      </c>
      <c r="D24" s="142" t="s">
        <v>147</v>
      </c>
      <c r="E24" s="148">
        <v>16</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31.52</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38</v>
      </c>
      <c r="F25" s="150">
        <f>H25+J25</f>
        <v>0</v>
      </c>
      <c r="G25" s="150">
        <f>ROUND(E25*F25,2)</f>
        <v>0</v>
      </c>
      <c r="H25" s="151"/>
      <c r="I25" s="150">
        <f>ROUND(E25*H25,2)</f>
        <v>0</v>
      </c>
      <c r="J25" s="151"/>
      <c r="K25" s="150">
        <f>ROUND(E25*J25,2)</f>
        <v>0</v>
      </c>
      <c r="L25" s="150">
        <v>21</v>
      </c>
      <c r="M25" s="150">
        <f>G25*(1+L25/100)</f>
        <v>0</v>
      </c>
      <c r="N25" s="143">
        <v>2.0000000000000002E-5</v>
      </c>
      <c r="O25" s="143">
        <f>ROUND(E25*N25,5)</f>
        <v>7.6000000000000004E-4</v>
      </c>
      <c r="P25" s="143">
        <v>0</v>
      </c>
      <c r="Q25" s="143">
        <f>ROUND(E25*P25,5)</f>
        <v>0</v>
      </c>
      <c r="R25" s="143"/>
      <c r="S25" s="143"/>
      <c r="T25" s="144">
        <v>0.375</v>
      </c>
      <c r="U25" s="143">
        <f>ROUND(E25*T25,2)</f>
        <v>14.25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BH40"/>
  <sheetViews>
    <sheetView topLeftCell="A6" workbookViewId="0">
      <selection activeCell="D14" sqref="D14"/>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167</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0.92399000000000009</v>
      </c>
      <c r="P8" s="140"/>
      <c r="Q8" s="140">
        <f>SUM(Q9:Q14)</f>
        <v>0</v>
      </c>
      <c r="R8" s="140"/>
      <c r="S8" s="140"/>
      <c r="T8" s="155"/>
      <c r="U8" s="140">
        <f>SUM(U9:U14)</f>
        <v>27.869999999999997</v>
      </c>
      <c r="AE8" t="s">
        <v>97</v>
      </c>
    </row>
    <row r="9" spans="1:60" ht="20.399999999999999" outlineLevel="1" x14ac:dyDescent="0.25">
      <c r="A9" s="136">
        <v>1</v>
      </c>
      <c r="B9" s="136" t="s">
        <v>145</v>
      </c>
      <c r="C9" s="171" t="s">
        <v>146</v>
      </c>
      <c r="D9" s="142" t="s">
        <v>147</v>
      </c>
      <c r="E9" s="148">
        <v>37</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0.11433</v>
      </c>
      <c r="P9" s="143">
        <v>0</v>
      </c>
      <c r="Q9" s="143">
        <f t="shared" ref="Q9:Q14" si="6">ROUND(E9*P9,5)</f>
        <v>0</v>
      </c>
      <c r="R9" s="143"/>
      <c r="S9" s="143"/>
      <c r="T9" s="144">
        <v>0.32</v>
      </c>
      <c r="U9" s="143">
        <f t="shared" ref="U9:U14" si="7">ROUND(E9*T9,2)</f>
        <v>11.84</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12</v>
      </c>
      <c r="F10" s="150">
        <f t="shared" si="0"/>
        <v>0</v>
      </c>
      <c r="G10" s="150">
        <f t="shared" si="1"/>
        <v>0</v>
      </c>
      <c r="H10" s="151"/>
      <c r="I10" s="150">
        <f t="shared" si="2"/>
        <v>0</v>
      </c>
      <c r="J10" s="151"/>
      <c r="K10" s="150">
        <f t="shared" si="3"/>
        <v>0</v>
      </c>
      <c r="L10" s="150">
        <v>21</v>
      </c>
      <c r="M10" s="150">
        <f t="shared" si="4"/>
        <v>0</v>
      </c>
      <c r="N10" s="143">
        <v>3.14E-3</v>
      </c>
      <c r="O10" s="143">
        <f t="shared" si="5"/>
        <v>3.7679999999999998E-2</v>
      </c>
      <c r="P10" s="143">
        <v>0</v>
      </c>
      <c r="Q10" s="143">
        <f t="shared" si="6"/>
        <v>0</v>
      </c>
      <c r="R10" s="143"/>
      <c r="S10" s="143"/>
      <c r="T10" s="144">
        <v>0.42</v>
      </c>
      <c r="U10" s="143">
        <f t="shared" si="7"/>
        <v>5.04</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37</v>
      </c>
      <c r="F11" s="150">
        <f t="shared" si="0"/>
        <v>0</v>
      </c>
      <c r="G11" s="150">
        <f t="shared" si="1"/>
        <v>0</v>
      </c>
      <c r="H11" s="151"/>
      <c r="I11" s="150">
        <f t="shared" si="2"/>
        <v>0</v>
      </c>
      <c r="J11" s="151"/>
      <c r="K11" s="150">
        <f t="shared" si="3"/>
        <v>0</v>
      </c>
      <c r="L11" s="150">
        <v>21</v>
      </c>
      <c r="M11" s="150">
        <f t="shared" si="4"/>
        <v>0</v>
      </c>
      <c r="N11" s="143">
        <v>1.064E-2</v>
      </c>
      <c r="O11" s="143">
        <f t="shared" si="5"/>
        <v>0.39367999999999997</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12</v>
      </c>
      <c r="F12" s="150">
        <f t="shared" si="0"/>
        <v>0</v>
      </c>
      <c r="G12" s="150">
        <f t="shared" si="1"/>
        <v>0</v>
      </c>
      <c r="H12" s="151"/>
      <c r="I12" s="150">
        <f t="shared" si="2"/>
        <v>0</v>
      </c>
      <c r="J12" s="151"/>
      <c r="K12" s="150">
        <f t="shared" si="3"/>
        <v>0</v>
      </c>
      <c r="L12" s="150">
        <v>21</v>
      </c>
      <c r="M12" s="150">
        <f t="shared" si="4"/>
        <v>0</v>
      </c>
      <c r="N12" s="143">
        <v>1.2160000000000001E-2</v>
      </c>
      <c r="O12" s="143">
        <f t="shared" si="5"/>
        <v>0.14591999999999999</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204</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168</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7.6000000000000004E-4</v>
      </c>
      <c r="P23" s="146"/>
      <c r="Q23" s="146">
        <f>SUM(Q24:Q25)</f>
        <v>0</v>
      </c>
      <c r="R23" s="146"/>
      <c r="S23" s="146"/>
      <c r="T23" s="147"/>
      <c r="U23" s="146">
        <f>SUM(U24:U25)</f>
        <v>37.89</v>
      </c>
      <c r="AE23" t="s">
        <v>97</v>
      </c>
    </row>
    <row r="24" spans="1:60" ht="20.399999999999999" outlineLevel="1" x14ac:dyDescent="0.25">
      <c r="A24" s="136">
        <v>12</v>
      </c>
      <c r="B24" s="136" t="s">
        <v>160</v>
      </c>
      <c r="C24" s="171" t="s">
        <v>207</v>
      </c>
      <c r="D24" s="142" t="s">
        <v>147</v>
      </c>
      <c r="E24" s="148">
        <v>12</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23.64</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38</v>
      </c>
      <c r="F25" s="150">
        <f>H25+J25</f>
        <v>0</v>
      </c>
      <c r="G25" s="150">
        <f>ROUND(E25*F25,2)</f>
        <v>0</v>
      </c>
      <c r="H25" s="151"/>
      <c r="I25" s="150">
        <f>ROUND(E25*H25,2)</f>
        <v>0</v>
      </c>
      <c r="J25" s="151"/>
      <c r="K25" s="150">
        <f>ROUND(E25*J25,2)</f>
        <v>0</v>
      </c>
      <c r="L25" s="150">
        <v>21</v>
      </c>
      <c r="M25" s="150">
        <f>G25*(1+L25/100)</f>
        <v>0</v>
      </c>
      <c r="N25" s="143">
        <v>2.0000000000000002E-5</v>
      </c>
      <c r="O25" s="143">
        <f>ROUND(E25*N25,5)</f>
        <v>7.6000000000000004E-4</v>
      </c>
      <c r="P25" s="143">
        <v>0</v>
      </c>
      <c r="Q25" s="143">
        <f>ROUND(E25*P25,5)</f>
        <v>0</v>
      </c>
      <c r="R25" s="143"/>
      <c r="S25" s="143"/>
      <c r="T25" s="144">
        <v>0.375</v>
      </c>
      <c r="U25" s="143">
        <f>ROUND(E25*T25,2)</f>
        <v>14.25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BH40"/>
  <sheetViews>
    <sheetView topLeftCell="A6" workbookViewId="0">
      <selection activeCell="D14" sqref="D14"/>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169</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0.68115999999999999</v>
      </c>
      <c r="P8" s="140"/>
      <c r="Q8" s="140">
        <f>SUM(Q9:Q14)</f>
        <v>0</v>
      </c>
      <c r="R8" s="140"/>
      <c r="S8" s="140"/>
      <c r="T8" s="155"/>
      <c r="U8" s="140">
        <f>SUM(U9:U14)</f>
        <v>21.83</v>
      </c>
      <c r="AE8" t="s">
        <v>97</v>
      </c>
    </row>
    <row r="9" spans="1:60" ht="20.399999999999999" outlineLevel="1" x14ac:dyDescent="0.25">
      <c r="A9" s="136">
        <v>1</v>
      </c>
      <c r="B9" s="136" t="s">
        <v>145</v>
      </c>
      <c r="C9" s="171" t="s">
        <v>146</v>
      </c>
      <c r="D9" s="142" t="s">
        <v>147</v>
      </c>
      <c r="E9" s="148">
        <v>26</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8.0339999999999995E-2</v>
      </c>
      <c r="P9" s="143">
        <v>0</v>
      </c>
      <c r="Q9" s="143">
        <f t="shared" ref="Q9:Q14" si="6">ROUND(E9*P9,5)</f>
        <v>0</v>
      </c>
      <c r="R9" s="143"/>
      <c r="S9" s="143"/>
      <c r="T9" s="144">
        <v>0.32</v>
      </c>
      <c r="U9" s="143">
        <f t="shared" ref="U9:U14" si="7">ROUND(E9*T9,2)</f>
        <v>8.32</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6</v>
      </c>
      <c r="F10" s="150">
        <f t="shared" si="0"/>
        <v>0</v>
      </c>
      <c r="G10" s="150">
        <f t="shared" si="1"/>
        <v>0</v>
      </c>
      <c r="H10" s="151"/>
      <c r="I10" s="150">
        <f t="shared" si="2"/>
        <v>0</v>
      </c>
      <c r="J10" s="151"/>
      <c r="K10" s="150">
        <f t="shared" si="3"/>
        <v>0</v>
      </c>
      <c r="L10" s="150">
        <v>21</v>
      </c>
      <c r="M10" s="150">
        <f t="shared" si="4"/>
        <v>0</v>
      </c>
      <c r="N10" s="143">
        <v>3.14E-3</v>
      </c>
      <c r="O10" s="143">
        <f t="shared" si="5"/>
        <v>1.8839999999999999E-2</v>
      </c>
      <c r="P10" s="143">
        <v>0</v>
      </c>
      <c r="Q10" s="143">
        <f t="shared" si="6"/>
        <v>0</v>
      </c>
      <c r="R10" s="143"/>
      <c r="S10" s="143"/>
      <c r="T10" s="144">
        <v>0.42</v>
      </c>
      <c r="U10" s="143">
        <f t="shared" si="7"/>
        <v>2.52</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26</v>
      </c>
      <c r="F11" s="150">
        <f t="shared" si="0"/>
        <v>0</v>
      </c>
      <c r="G11" s="150">
        <f t="shared" si="1"/>
        <v>0</v>
      </c>
      <c r="H11" s="151"/>
      <c r="I11" s="150">
        <f t="shared" si="2"/>
        <v>0</v>
      </c>
      <c r="J11" s="151"/>
      <c r="K11" s="150">
        <f t="shared" si="3"/>
        <v>0</v>
      </c>
      <c r="L11" s="150">
        <v>21</v>
      </c>
      <c r="M11" s="150">
        <f t="shared" si="4"/>
        <v>0</v>
      </c>
      <c r="N11" s="143">
        <v>1.064E-2</v>
      </c>
      <c r="O11" s="143">
        <f t="shared" si="5"/>
        <v>0.27664</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6</v>
      </c>
      <c r="F12" s="150">
        <f t="shared" si="0"/>
        <v>0</v>
      </c>
      <c r="G12" s="150">
        <f t="shared" si="1"/>
        <v>0</v>
      </c>
      <c r="H12" s="151"/>
      <c r="I12" s="150">
        <f t="shared" si="2"/>
        <v>0</v>
      </c>
      <c r="J12" s="151"/>
      <c r="K12" s="150">
        <f t="shared" si="3"/>
        <v>0</v>
      </c>
      <c r="L12" s="150">
        <v>21</v>
      </c>
      <c r="M12" s="150">
        <f t="shared" si="4"/>
        <v>0</v>
      </c>
      <c r="N12" s="143">
        <v>1.2160000000000001E-2</v>
      </c>
      <c r="O12" s="143">
        <f t="shared" si="5"/>
        <v>7.2959999999999997E-2</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204</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166</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5.9999999999999995E-4</v>
      </c>
      <c r="P23" s="146"/>
      <c r="Q23" s="146">
        <f>SUM(Q24:Q25)</f>
        <v>0</v>
      </c>
      <c r="R23" s="146"/>
      <c r="S23" s="146"/>
      <c r="T23" s="147"/>
      <c r="U23" s="146">
        <f>SUM(U24:U25)</f>
        <v>23.07</v>
      </c>
      <c r="AE23" t="s">
        <v>97</v>
      </c>
    </row>
    <row r="24" spans="1:60" ht="20.399999999999999" outlineLevel="1" x14ac:dyDescent="0.25">
      <c r="A24" s="136">
        <v>12</v>
      </c>
      <c r="B24" s="136" t="s">
        <v>160</v>
      </c>
      <c r="C24" s="171" t="s">
        <v>207</v>
      </c>
      <c r="D24" s="142" t="s">
        <v>147</v>
      </c>
      <c r="E24" s="148">
        <v>6</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11.82</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30</v>
      </c>
      <c r="F25" s="150">
        <f>H25+J25</f>
        <v>0</v>
      </c>
      <c r="G25" s="150">
        <f>ROUND(E25*F25,2)</f>
        <v>0</v>
      </c>
      <c r="H25" s="151"/>
      <c r="I25" s="150">
        <f>ROUND(E25*H25,2)</f>
        <v>0</v>
      </c>
      <c r="J25" s="151"/>
      <c r="K25" s="150">
        <f>ROUND(E25*J25,2)</f>
        <v>0</v>
      </c>
      <c r="L25" s="150">
        <v>21</v>
      </c>
      <c r="M25" s="150">
        <f>G25*(1+L25/100)</f>
        <v>0</v>
      </c>
      <c r="N25" s="143">
        <v>2.0000000000000002E-5</v>
      </c>
      <c r="O25" s="143">
        <f>ROUND(E25*N25,5)</f>
        <v>5.9999999999999995E-4</v>
      </c>
      <c r="P25" s="143">
        <v>0</v>
      </c>
      <c r="Q25" s="143">
        <f>ROUND(E25*P25,5)</f>
        <v>0</v>
      </c>
      <c r="R25" s="143"/>
      <c r="S25" s="143"/>
      <c r="T25" s="144">
        <v>0.375</v>
      </c>
      <c r="U25" s="143">
        <f>ROUND(E25*T25,2)</f>
        <v>11.25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BH40"/>
  <sheetViews>
    <sheetView topLeftCell="A9" workbookViewId="0">
      <selection activeCell="D14" sqref="D14"/>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296" t="s">
        <v>6</v>
      </c>
      <c r="B1" s="296"/>
      <c r="C1" s="296"/>
      <c r="D1" s="296"/>
      <c r="E1" s="296"/>
      <c r="F1" s="296"/>
      <c r="G1" s="296"/>
      <c r="AE1" t="s">
        <v>72</v>
      </c>
    </row>
    <row r="2" spans="1:60" ht="25.05" customHeight="1" x14ac:dyDescent="0.25">
      <c r="A2" s="180" t="s">
        <v>71</v>
      </c>
      <c r="B2" s="181"/>
      <c r="C2" s="306" t="s">
        <v>47</v>
      </c>
      <c r="D2" s="307"/>
      <c r="E2" s="307"/>
      <c r="F2" s="307"/>
      <c r="G2" s="308"/>
      <c r="H2" s="261" t="s">
        <v>170</v>
      </c>
      <c r="I2" s="261"/>
      <c r="J2" s="261"/>
      <c r="K2" s="261"/>
      <c r="L2" s="261"/>
      <c r="M2" s="261"/>
      <c r="N2" s="261"/>
      <c r="O2" s="261"/>
      <c r="P2" s="261"/>
      <c r="AE2" t="s">
        <v>73</v>
      </c>
    </row>
    <row r="3" spans="1:60" ht="25.05" customHeight="1" x14ac:dyDescent="0.25">
      <c r="A3" s="180" t="s">
        <v>7</v>
      </c>
      <c r="B3" s="181"/>
      <c r="C3" s="306" t="s">
        <v>43</v>
      </c>
      <c r="D3" s="307"/>
      <c r="E3" s="307"/>
      <c r="F3" s="307"/>
      <c r="G3" s="308"/>
      <c r="AE3" t="s">
        <v>74</v>
      </c>
    </row>
    <row r="4" spans="1:60" ht="25.05" hidden="1" customHeight="1" x14ac:dyDescent="0.25">
      <c r="A4" s="180" t="s">
        <v>8</v>
      </c>
      <c r="B4" s="181"/>
      <c r="C4" s="306"/>
      <c r="D4" s="307"/>
      <c r="E4" s="307"/>
      <c r="F4" s="307"/>
      <c r="G4" s="308"/>
      <c r="AE4" t="s">
        <v>75</v>
      </c>
    </row>
    <row r="5" spans="1:60" hidden="1" x14ac:dyDescent="0.25">
      <c r="A5" s="182" t="s">
        <v>76</v>
      </c>
      <c r="B5" s="131"/>
      <c r="C5" s="131"/>
      <c r="D5" s="132"/>
      <c r="E5" s="132"/>
      <c r="F5" s="132"/>
      <c r="G5" s="183"/>
      <c r="AE5" t="s">
        <v>77</v>
      </c>
    </row>
    <row r="7" spans="1:60" ht="39.6" x14ac:dyDescent="0.25">
      <c r="A7" s="184" t="s">
        <v>78</v>
      </c>
      <c r="B7" s="185" t="s">
        <v>79</v>
      </c>
      <c r="C7" s="185" t="s">
        <v>80</v>
      </c>
      <c r="D7" s="184" t="s">
        <v>81</v>
      </c>
      <c r="E7" s="184" t="s">
        <v>82</v>
      </c>
      <c r="F7" s="134" t="s">
        <v>83</v>
      </c>
      <c r="G7" s="184" t="s">
        <v>28</v>
      </c>
      <c r="H7" s="154" t="s">
        <v>29</v>
      </c>
      <c r="I7" s="154" t="s">
        <v>84</v>
      </c>
      <c r="J7" s="154" t="s">
        <v>30</v>
      </c>
      <c r="K7" s="154" t="s">
        <v>85</v>
      </c>
      <c r="L7" s="154" t="s">
        <v>86</v>
      </c>
      <c r="M7" s="154" t="s">
        <v>87</v>
      </c>
      <c r="N7" s="154" t="s">
        <v>88</v>
      </c>
      <c r="O7" s="154" t="s">
        <v>89</v>
      </c>
      <c r="P7" s="154" t="s">
        <v>90</v>
      </c>
      <c r="Q7" s="154" t="s">
        <v>91</v>
      </c>
      <c r="R7" s="154" t="s">
        <v>92</v>
      </c>
      <c r="S7" s="154" t="s">
        <v>93</v>
      </c>
      <c r="T7" s="154" t="s">
        <v>94</v>
      </c>
      <c r="U7" s="154" t="s">
        <v>95</v>
      </c>
    </row>
    <row r="8" spans="1:60" x14ac:dyDescent="0.25">
      <c r="A8" s="155" t="s">
        <v>96</v>
      </c>
      <c r="B8" s="156" t="s">
        <v>143</v>
      </c>
      <c r="C8" s="157" t="s">
        <v>144</v>
      </c>
      <c r="D8" s="158"/>
      <c r="E8" s="159"/>
      <c r="F8" s="160"/>
      <c r="G8" s="160">
        <f>SUMIF(AE9:AE14,"&lt;&gt;NOR",G9:G14)</f>
        <v>0</v>
      </c>
      <c r="H8" s="160"/>
      <c r="I8" s="160">
        <f>SUM(I9:I14)</f>
        <v>0</v>
      </c>
      <c r="J8" s="160"/>
      <c r="K8" s="160">
        <f>SUM(K9:K14)</f>
        <v>0</v>
      </c>
      <c r="L8" s="160"/>
      <c r="M8" s="160">
        <f>SUM(M9:M14)</f>
        <v>0</v>
      </c>
      <c r="N8" s="140"/>
      <c r="O8" s="140">
        <f>SUM(O9:O14)</f>
        <v>0.88280000000000003</v>
      </c>
      <c r="P8" s="140"/>
      <c r="Q8" s="140">
        <f>SUM(Q9:Q14)</f>
        <v>0</v>
      </c>
      <c r="R8" s="140"/>
      <c r="S8" s="140"/>
      <c r="T8" s="155"/>
      <c r="U8" s="140">
        <f>SUM(U9:U14)</f>
        <v>26.91</v>
      </c>
      <c r="AE8" t="s">
        <v>97</v>
      </c>
    </row>
    <row r="9" spans="1:60" ht="20.399999999999999" outlineLevel="1" x14ac:dyDescent="0.25">
      <c r="A9" s="136">
        <v>1</v>
      </c>
      <c r="B9" s="136" t="s">
        <v>145</v>
      </c>
      <c r="C9" s="171" t="s">
        <v>146</v>
      </c>
      <c r="D9" s="142" t="s">
        <v>147</v>
      </c>
      <c r="E9" s="148">
        <v>34</v>
      </c>
      <c r="F9" s="150">
        <f t="shared" ref="F9:F14" si="0">H9+J9</f>
        <v>0</v>
      </c>
      <c r="G9" s="150">
        <f t="shared" ref="G9:G14" si="1">ROUND(E9*F9,2)</f>
        <v>0</v>
      </c>
      <c r="H9" s="151"/>
      <c r="I9" s="150">
        <f t="shared" ref="I9:I14" si="2">ROUND(E9*H9,2)</f>
        <v>0</v>
      </c>
      <c r="J9" s="151"/>
      <c r="K9" s="150">
        <f t="shared" ref="K9:K14" si="3">ROUND(E9*J9,2)</f>
        <v>0</v>
      </c>
      <c r="L9" s="150">
        <v>21</v>
      </c>
      <c r="M9" s="150">
        <f t="shared" ref="M9:M14" si="4">G9*(1+L9/100)</f>
        <v>0</v>
      </c>
      <c r="N9" s="143">
        <v>3.0899999999999999E-3</v>
      </c>
      <c r="O9" s="143">
        <f t="shared" ref="O9:O14" si="5">ROUND(E9*N9,5)</f>
        <v>0.10506</v>
      </c>
      <c r="P9" s="143">
        <v>0</v>
      </c>
      <c r="Q9" s="143">
        <f t="shared" ref="Q9:Q14" si="6">ROUND(E9*P9,5)</f>
        <v>0</v>
      </c>
      <c r="R9" s="143"/>
      <c r="S9" s="143"/>
      <c r="T9" s="144">
        <v>0.32</v>
      </c>
      <c r="U9" s="143">
        <f t="shared" ref="U9:U14" si="7">ROUND(E9*T9,2)</f>
        <v>10.88</v>
      </c>
      <c r="V9" s="135"/>
      <c r="W9" s="135"/>
      <c r="X9" s="135"/>
      <c r="Y9" s="135"/>
      <c r="Z9" s="135"/>
      <c r="AA9" s="135"/>
      <c r="AB9" s="135"/>
      <c r="AC9" s="135"/>
      <c r="AD9" s="135"/>
      <c r="AE9" s="135" t="s">
        <v>101</v>
      </c>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ht="20.399999999999999" outlineLevel="1" x14ac:dyDescent="0.25">
      <c r="A10" s="136">
        <v>2</v>
      </c>
      <c r="B10" s="136" t="s">
        <v>148</v>
      </c>
      <c r="C10" s="171" t="s">
        <v>149</v>
      </c>
      <c r="D10" s="142" t="s">
        <v>147</v>
      </c>
      <c r="E10" s="148">
        <v>12</v>
      </c>
      <c r="F10" s="150">
        <f t="shared" si="0"/>
        <v>0</v>
      </c>
      <c r="G10" s="150">
        <f t="shared" si="1"/>
        <v>0</v>
      </c>
      <c r="H10" s="151"/>
      <c r="I10" s="150">
        <f t="shared" si="2"/>
        <v>0</v>
      </c>
      <c r="J10" s="151"/>
      <c r="K10" s="150">
        <f t="shared" si="3"/>
        <v>0</v>
      </c>
      <c r="L10" s="150">
        <v>21</v>
      </c>
      <c r="M10" s="150">
        <f t="shared" si="4"/>
        <v>0</v>
      </c>
      <c r="N10" s="143">
        <v>3.14E-3</v>
      </c>
      <c r="O10" s="143">
        <f t="shared" si="5"/>
        <v>3.7679999999999998E-2</v>
      </c>
      <c r="P10" s="143">
        <v>0</v>
      </c>
      <c r="Q10" s="143">
        <f t="shared" si="6"/>
        <v>0</v>
      </c>
      <c r="R10" s="143"/>
      <c r="S10" s="143"/>
      <c r="T10" s="144">
        <v>0.42</v>
      </c>
      <c r="U10" s="143">
        <f t="shared" si="7"/>
        <v>5.04</v>
      </c>
      <c r="V10" s="135"/>
      <c r="W10" s="135"/>
      <c r="X10" s="135"/>
      <c r="Y10" s="135"/>
      <c r="Z10" s="135"/>
      <c r="AA10" s="135"/>
      <c r="AB10" s="135"/>
      <c r="AC10" s="135"/>
      <c r="AD10" s="135"/>
      <c r="AE10" s="135" t="s">
        <v>101</v>
      </c>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ht="20.399999999999999" outlineLevel="1" x14ac:dyDescent="0.25">
      <c r="A11" s="136">
        <v>3</v>
      </c>
      <c r="B11" s="136" t="s">
        <v>164</v>
      </c>
      <c r="C11" s="171" t="s">
        <v>165</v>
      </c>
      <c r="D11" s="142" t="s">
        <v>147</v>
      </c>
      <c r="E11" s="148">
        <v>34</v>
      </c>
      <c r="F11" s="150">
        <f t="shared" si="0"/>
        <v>0</v>
      </c>
      <c r="G11" s="150">
        <f t="shared" si="1"/>
        <v>0</v>
      </c>
      <c r="H11" s="151"/>
      <c r="I11" s="150">
        <f t="shared" si="2"/>
        <v>0</v>
      </c>
      <c r="J11" s="151"/>
      <c r="K11" s="150">
        <f t="shared" si="3"/>
        <v>0</v>
      </c>
      <c r="L11" s="150">
        <v>21</v>
      </c>
      <c r="M11" s="150">
        <f t="shared" si="4"/>
        <v>0</v>
      </c>
      <c r="N11" s="143">
        <v>1.064E-2</v>
      </c>
      <c r="O11" s="143">
        <f t="shared" si="5"/>
        <v>0.36176000000000003</v>
      </c>
      <c r="P11" s="143">
        <v>0</v>
      </c>
      <c r="Q11" s="143">
        <f t="shared" si="6"/>
        <v>0</v>
      </c>
      <c r="R11" s="143"/>
      <c r="S11" s="143"/>
      <c r="T11" s="144">
        <v>0</v>
      </c>
      <c r="U11" s="143">
        <f t="shared" si="7"/>
        <v>0</v>
      </c>
      <c r="V11" s="135"/>
      <c r="W11" s="135"/>
      <c r="X11" s="135"/>
      <c r="Y11" s="135"/>
      <c r="Z11" s="135"/>
      <c r="AA11" s="135"/>
      <c r="AB11" s="135"/>
      <c r="AC11" s="135"/>
      <c r="AD11" s="135"/>
      <c r="AE11" s="135" t="s">
        <v>115</v>
      </c>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ht="20.399999999999999" outlineLevel="1" x14ac:dyDescent="0.25">
      <c r="A12" s="136">
        <v>4</v>
      </c>
      <c r="B12" s="136" t="s">
        <v>150</v>
      </c>
      <c r="C12" s="171" t="s">
        <v>152</v>
      </c>
      <c r="D12" s="142" t="s">
        <v>147</v>
      </c>
      <c r="E12" s="148">
        <v>12</v>
      </c>
      <c r="F12" s="150">
        <f t="shared" si="0"/>
        <v>0</v>
      </c>
      <c r="G12" s="150">
        <f t="shared" si="1"/>
        <v>0</v>
      </c>
      <c r="H12" s="151"/>
      <c r="I12" s="150">
        <f t="shared" si="2"/>
        <v>0</v>
      </c>
      <c r="J12" s="151"/>
      <c r="K12" s="150">
        <f t="shared" si="3"/>
        <v>0</v>
      </c>
      <c r="L12" s="150">
        <v>21</v>
      </c>
      <c r="M12" s="150">
        <f t="shared" si="4"/>
        <v>0</v>
      </c>
      <c r="N12" s="143">
        <v>1.2160000000000001E-2</v>
      </c>
      <c r="O12" s="143">
        <f t="shared" si="5"/>
        <v>0.14591999999999999</v>
      </c>
      <c r="P12" s="143">
        <v>0</v>
      </c>
      <c r="Q12" s="143">
        <f t="shared" si="6"/>
        <v>0</v>
      </c>
      <c r="R12" s="143"/>
      <c r="S12" s="143"/>
      <c r="T12" s="144">
        <v>0</v>
      </c>
      <c r="U12" s="143">
        <f t="shared" si="7"/>
        <v>0</v>
      </c>
      <c r="V12" s="135"/>
      <c r="W12" s="135"/>
      <c r="X12" s="135"/>
      <c r="Y12" s="135"/>
      <c r="Z12" s="135"/>
      <c r="AA12" s="135"/>
      <c r="AB12" s="135"/>
      <c r="AC12" s="135"/>
      <c r="AD12" s="135"/>
      <c r="AE12" s="135" t="s">
        <v>115</v>
      </c>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outlineLevel="1" x14ac:dyDescent="0.25">
      <c r="A13" s="136">
        <v>5</v>
      </c>
      <c r="B13" s="136" t="s">
        <v>153</v>
      </c>
      <c r="C13" s="171" t="s">
        <v>154</v>
      </c>
      <c r="D13" s="142" t="s">
        <v>157</v>
      </c>
      <c r="E13" s="148">
        <v>1</v>
      </c>
      <c r="F13" s="150">
        <f t="shared" si="0"/>
        <v>0</v>
      </c>
      <c r="G13" s="150">
        <f t="shared" si="1"/>
        <v>0</v>
      </c>
      <c r="H13" s="151"/>
      <c r="I13" s="150">
        <f t="shared" si="2"/>
        <v>0</v>
      </c>
      <c r="J13" s="151"/>
      <c r="K13" s="150">
        <f t="shared" si="3"/>
        <v>0</v>
      </c>
      <c r="L13" s="150">
        <v>21</v>
      </c>
      <c r="M13" s="150">
        <f t="shared" si="4"/>
        <v>0</v>
      </c>
      <c r="N13" s="143">
        <v>1.1E-4</v>
      </c>
      <c r="O13" s="143">
        <f t="shared" si="5"/>
        <v>1.1E-4</v>
      </c>
      <c r="P13" s="143">
        <v>0</v>
      </c>
      <c r="Q13" s="143">
        <f t="shared" si="6"/>
        <v>0</v>
      </c>
      <c r="R13" s="143"/>
      <c r="S13" s="143"/>
      <c r="T13" s="144">
        <v>0.74</v>
      </c>
      <c r="U13" s="143">
        <f t="shared" si="7"/>
        <v>0.74</v>
      </c>
      <c r="V13" s="135"/>
      <c r="W13" s="135"/>
      <c r="X13" s="135"/>
      <c r="Y13" s="135"/>
      <c r="Z13" s="135"/>
      <c r="AA13" s="135"/>
      <c r="AB13" s="135"/>
      <c r="AC13" s="135"/>
      <c r="AD13" s="135"/>
      <c r="AE13" s="135" t="s">
        <v>101</v>
      </c>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outlineLevel="1" x14ac:dyDescent="0.25">
      <c r="A14" s="136">
        <v>6</v>
      </c>
      <c r="B14" s="136" t="s">
        <v>155</v>
      </c>
      <c r="C14" s="171" t="s">
        <v>204</v>
      </c>
      <c r="D14" s="142" t="s">
        <v>157</v>
      </c>
      <c r="E14" s="148">
        <v>1</v>
      </c>
      <c r="F14" s="150">
        <f t="shared" si="0"/>
        <v>0</v>
      </c>
      <c r="G14" s="150">
        <f t="shared" si="1"/>
        <v>0</v>
      </c>
      <c r="H14" s="151"/>
      <c r="I14" s="150">
        <f t="shared" si="2"/>
        <v>0</v>
      </c>
      <c r="J14" s="151"/>
      <c r="K14" s="150">
        <f t="shared" si="3"/>
        <v>0</v>
      </c>
      <c r="L14" s="150">
        <v>21</v>
      </c>
      <c r="M14" s="150">
        <f t="shared" si="4"/>
        <v>0</v>
      </c>
      <c r="N14" s="143">
        <v>0.23227</v>
      </c>
      <c r="O14" s="143">
        <f t="shared" si="5"/>
        <v>0.23227</v>
      </c>
      <c r="P14" s="143">
        <v>0</v>
      </c>
      <c r="Q14" s="143">
        <f t="shared" si="6"/>
        <v>0</v>
      </c>
      <c r="R14" s="143"/>
      <c r="S14" s="143"/>
      <c r="T14" s="144">
        <v>10.248200000000001</v>
      </c>
      <c r="U14" s="143">
        <f t="shared" si="7"/>
        <v>10.25</v>
      </c>
      <c r="V14" s="135"/>
      <c r="W14" s="135"/>
      <c r="X14" s="135"/>
      <c r="Y14" s="135"/>
      <c r="Z14" s="135"/>
      <c r="AA14" s="135"/>
      <c r="AB14" s="135"/>
      <c r="AC14" s="135"/>
      <c r="AD14" s="135"/>
      <c r="AE14" s="135" t="s">
        <v>101</v>
      </c>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x14ac:dyDescent="0.25">
      <c r="A15" s="137" t="s">
        <v>96</v>
      </c>
      <c r="B15" s="137" t="s">
        <v>59</v>
      </c>
      <c r="C15" s="172" t="s">
        <v>60</v>
      </c>
      <c r="D15" s="145"/>
      <c r="E15" s="149"/>
      <c r="F15" s="152"/>
      <c r="G15" s="152">
        <f>SUMIF(AE16:AE16,"&lt;&gt;NOR",G16:G16)</f>
        <v>0</v>
      </c>
      <c r="H15" s="152"/>
      <c r="I15" s="152">
        <f>SUM(I16:I16)</f>
        <v>0</v>
      </c>
      <c r="J15" s="152"/>
      <c r="K15" s="152">
        <f>SUM(K16:K16)</f>
        <v>0</v>
      </c>
      <c r="L15" s="152"/>
      <c r="M15" s="152">
        <f>SUM(M16:M16)</f>
        <v>0</v>
      </c>
      <c r="N15" s="146"/>
      <c r="O15" s="146">
        <f>SUM(O16:O16)</f>
        <v>9.9299999999999996E-3</v>
      </c>
      <c r="P15" s="146"/>
      <c r="Q15" s="146">
        <f>SUM(Q16:Q16)</f>
        <v>0</v>
      </c>
      <c r="R15" s="146"/>
      <c r="S15" s="146"/>
      <c r="T15" s="147"/>
      <c r="U15" s="146">
        <f>SUM(U16:U16)</f>
        <v>1.89</v>
      </c>
      <c r="AE15" t="s">
        <v>97</v>
      </c>
    </row>
    <row r="16" spans="1:60" outlineLevel="1" x14ac:dyDescent="0.25">
      <c r="A16" s="136">
        <v>7</v>
      </c>
      <c r="B16" s="136" t="s">
        <v>98</v>
      </c>
      <c r="C16" s="171" t="s">
        <v>99</v>
      </c>
      <c r="D16" s="142" t="s">
        <v>100</v>
      </c>
      <c r="E16" s="148">
        <v>1</v>
      </c>
      <c r="F16" s="150">
        <f>H16+J16</f>
        <v>0</v>
      </c>
      <c r="G16" s="150">
        <f>ROUND(E16*F16,2)</f>
        <v>0</v>
      </c>
      <c r="H16" s="151"/>
      <c r="I16" s="150">
        <f>ROUND(E16*H16,2)</f>
        <v>0</v>
      </c>
      <c r="J16" s="151"/>
      <c r="K16" s="150">
        <f>ROUND(E16*J16,2)</f>
        <v>0</v>
      </c>
      <c r="L16" s="150">
        <v>21</v>
      </c>
      <c r="M16" s="150">
        <f>G16*(1+L16/100)</f>
        <v>0</v>
      </c>
      <c r="N16" s="143">
        <v>9.9299999999999996E-3</v>
      </c>
      <c r="O16" s="143">
        <f>ROUND(E16*N16,5)</f>
        <v>9.9299999999999996E-3</v>
      </c>
      <c r="P16" s="143">
        <v>0</v>
      </c>
      <c r="Q16" s="143">
        <f>ROUND(E16*P16,5)</f>
        <v>0</v>
      </c>
      <c r="R16" s="143"/>
      <c r="S16" s="143"/>
      <c r="T16" s="144">
        <v>1.887</v>
      </c>
      <c r="U16" s="143">
        <f>ROUND(E16*T16,2)</f>
        <v>1.89</v>
      </c>
      <c r="V16" s="135"/>
      <c r="W16" s="135"/>
      <c r="X16" s="135"/>
      <c r="Y16" s="135"/>
      <c r="Z16" s="135"/>
      <c r="AA16" s="135"/>
      <c r="AB16" s="135"/>
      <c r="AC16" s="135"/>
      <c r="AD16" s="135"/>
      <c r="AE16" s="135" t="s">
        <v>101</v>
      </c>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x14ac:dyDescent="0.25">
      <c r="A17" s="137" t="s">
        <v>96</v>
      </c>
      <c r="B17" s="137" t="s">
        <v>63</v>
      </c>
      <c r="C17" s="172" t="s">
        <v>64</v>
      </c>
      <c r="D17" s="145"/>
      <c r="E17" s="149"/>
      <c r="F17" s="152"/>
      <c r="G17" s="152">
        <f>SUMIF(AE18:AE19,"&lt;&gt;NOR",G18:G19)</f>
        <v>0</v>
      </c>
      <c r="H17" s="152"/>
      <c r="I17" s="152">
        <f>SUM(I18:I19)</f>
        <v>0</v>
      </c>
      <c r="J17" s="152"/>
      <c r="K17" s="152">
        <f>SUM(K18:K19)</f>
        <v>0</v>
      </c>
      <c r="L17" s="152"/>
      <c r="M17" s="152">
        <f>SUM(M18:M19)</f>
        <v>0</v>
      </c>
      <c r="N17" s="146"/>
      <c r="O17" s="146">
        <f>SUM(O18:O19)</f>
        <v>0.74460999999999999</v>
      </c>
      <c r="P17" s="146"/>
      <c r="Q17" s="146">
        <f>SUM(Q18:Q19)</f>
        <v>0</v>
      </c>
      <c r="R17" s="146"/>
      <c r="S17" s="146"/>
      <c r="T17" s="147"/>
      <c r="U17" s="146">
        <f>SUM(U18:U19)</f>
        <v>9.6</v>
      </c>
      <c r="AE17" t="s">
        <v>97</v>
      </c>
    </row>
    <row r="18" spans="1:60" outlineLevel="1" x14ac:dyDescent="0.25">
      <c r="A18" s="136">
        <v>8</v>
      </c>
      <c r="B18" s="136" t="s">
        <v>110</v>
      </c>
      <c r="C18" s="171" t="s">
        <v>171</v>
      </c>
      <c r="D18" s="142" t="s">
        <v>157</v>
      </c>
      <c r="E18" s="148">
        <v>1</v>
      </c>
      <c r="F18" s="150">
        <f>H18+J18</f>
        <v>0</v>
      </c>
      <c r="G18" s="150">
        <f>ROUND(E18*F18,2)</f>
        <v>0</v>
      </c>
      <c r="H18" s="151"/>
      <c r="I18" s="150">
        <f>ROUND(E18*H18,2)</f>
        <v>0</v>
      </c>
      <c r="J18" s="151"/>
      <c r="K18" s="150">
        <f>ROUND(E18*J18,2)</f>
        <v>0</v>
      </c>
      <c r="L18" s="150">
        <v>21</v>
      </c>
      <c r="M18" s="150">
        <f>G18*(1+L18/100)</f>
        <v>0</v>
      </c>
      <c r="N18" s="143">
        <v>0.65169999999999995</v>
      </c>
      <c r="O18" s="143">
        <f>ROUND(E18*N18,5)</f>
        <v>0.65169999999999995</v>
      </c>
      <c r="P18" s="143">
        <v>0</v>
      </c>
      <c r="Q18" s="143">
        <f>ROUND(E18*P18,5)</f>
        <v>0</v>
      </c>
      <c r="R18" s="143"/>
      <c r="S18" s="143"/>
      <c r="T18" s="144">
        <v>5.55</v>
      </c>
      <c r="U18" s="143">
        <f>ROUND(E18*T18,2)</f>
        <v>5.55</v>
      </c>
      <c r="V18" s="135"/>
      <c r="W18" s="135"/>
      <c r="X18" s="135"/>
      <c r="Y18" s="135"/>
      <c r="Z18" s="135"/>
      <c r="AA18" s="135"/>
      <c r="AB18" s="135"/>
      <c r="AC18" s="135"/>
      <c r="AD18" s="135"/>
      <c r="AE18" s="135" t="s">
        <v>101</v>
      </c>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outlineLevel="1" x14ac:dyDescent="0.25">
      <c r="A19" s="136">
        <v>9</v>
      </c>
      <c r="B19" s="136" t="s">
        <v>122</v>
      </c>
      <c r="C19" s="171" t="s">
        <v>123</v>
      </c>
      <c r="D19" s="142" t="s">
        <v>124</v>
      </c>
      <c r="E19" s="148">
        <v>3</v>
      </c>
      <c r="F19" s="150">
        <f>H19+J19</f>
        <v>0</v>
      </c>
      <c r="G19" s="150">
        <f>ROUND(E19*F19,2)</f>
        <v>0</v>
      </c>
      <c r="H19" s="151"/>
      <c r="I19" s="150">
        <f>ROUND(E19*H19,2)</f>
        <v>0</v>
      </c>
      <c r="J19" s="151"/>
      <c r="K19" s="150">
        <f>ROUND(E19*J19,2)</f>
        <v>0</v>
      </c>
      <c r="L19" s="150">
        <v>21</v>
      </c>
      <c r="M19" s="150">
        <f>G19*(1+L19/100)</f>
        <v>0</v>
      </c>
      <c r="N19" s="143">
        <v>3.0970000000000001E-2</v>
      </c>
      <c r="O19" s="143">
        <f>ROUND(E19*N19,5)</f>
        <v>9.2910000000000006E-2</v>
      </c>
      <c r="P19" s="143">
        <v>0</v>
      </c>
      <c r="Q19" s="143">
        <f>ROUND(E19*P19,5)</f>
        <v>0</v>
      </c>
      <c r="R19" s="143"/>
      <c r="S19" s="143"/>
      <c r="T19" s="144">
        <v>1.35</v>
      </c>
      <c r="U19" s="143">
        <f>ROUND(E19*T19,2)</f>
        <v>4.05</v>
      </c>
      <c r="V19" s="135"/>
      <c r="W19" s="135"/>
      <c r="X19" s="135"/>
      <c r="Y19" s="135"/>
      <c r="Z19" s="135"/>
      <c r="AA19" s="135"/>
      <c r="AB19" s="135"/>
      <c r="AC19" s="135"/>
      <c r="AD19" s="135"/>
      <c r="AE19" s="135" t="s">
        <v>101</v>
      </c>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x14ac:dyDescent="0.25">
      <c r="A20" s="137" t="s">
        <v>96</v>
      </c>
      <c r="B20" s="137" t="s">
        <v>65</v>
      </c>
      <c r="C20" s="172" t="s">
        <v>66</v>
      </c>
      <c r="D20" s="145"/>
      <c r="E20" s="149"/>
      <c r="F20" s="152"/>
      <c r="G20" s="152">
        <f>SUMIF(AE21:AE22,"&lt;&gt;NOR",G21:G22)</f>
        <v>0</v>
      </c>
      <c r="H20" s="152"/>
      <c r="I20" s="152">
        <f>SUM(I21:I22)</f>
        <v>0</v>
      </c>
      <c r="J20" s="152"/>
      <c r="K20" s="152">
        <f>SUM(K21:K22)</f>
        <v>0</v>
      </c>
      <c r="L20" s="152"/>
      <c r="M20" s="152">
        <f>SUM(M21:M22)</f>
        <v>0</v>
      </c>
      <c r="N20" s="146"/>
      <c r="O20" s="146">
        <f>SUM(O21:O22)</f>
        <v>5.1400000000000005E-3</v>
      </c>
      <c r="P20" s="146"/>
      <c r="Q20" s="146">
        <f>SUM(Q21:Q22)</f>
        <v>0</v>
      </c>
      <c r="R20" s="146"/>
      <c r="S20" s="146"/>
      <c r="T20" s="147"/>
      <c r="U20" s="146">
        <f>SUM(U21:U22)</f>
        <v>0.88</v>
      </c>
      <c r="AE20" t="s">
        <v>97</v>
      </c>
    </row>
    <row r="21" spans="1:60" outlineLevel="1" x14ac:dyDescent="0.25">
      <c r="A21" s="136">
        <v>10</v>
      </c>
      <c r="B21" s="136" t="s">
        <v>125</v>
      </c>
      <c r="C21" s="171" t="s">
        <v>126</v>
      </c>
      <c r="D21" s="142" t="s">
        <v>127</v>
      </c>
      <c r="E21" s="148">
        <v>3</v>
      </c>
      <c r="F21" s="150">
        <f>H21+J21</f>
        <v>0</v>
      </c>
      <c r="G21" s="150">
        <f>ROUND(E21*F21,2)</f>
        <v>0</v>
      </c>
      <c r="H21" s="151"/>
      <c r="I21" s="150">
        <f>ROUND(E21*H21,2)</f>
        <v>0</v>
      </c>
      <c r="J21" s="151"/>
      <c r="K21" s="150">
        <f>ROUND(E21*J21,2)</f>
        <v>0</v>
      </c>
      <c r="L21" s="150">
        <v>21</v>
      </c>
      <c r="M21" s="150">
        <f>G21*(1+L21/100)</f>
        <v>0</v>
      </c>
      <c r="N21" s="143">
        <v>8.4999999999999995E-4</v>
      </c>
      <c r="O21" s="143">
        <f>ROUND(E21*N21,5)</f>
        <v>2.5500000000000002E-3</v>
      </c>
      <c r="P21" s="143">
        <v>0</v>
      </c>
      <c r="Q21" s="143">
        <f>ROUND(E21*P21,5)</f>
        <v>0</v>
      </c>
      <c r="R21" s="143"/>
      <c r="S21" s="143"/>
      <c r="T21" s="144">
        <v>0.20691000000000001</v>
      </c>
      <c r="U21" s="143">
        <f>ROUND(E21*T21,2)</f>
        <v>0.62</v>
      </c>
      <c r="V21" s="135"/>
      <c r="W21" s="135"/>
      <c r="X21" s="135"/>
      <c r="Y21" s="135"/>
      <c r="Z21" s="135"/>
      <c r="AA21" s="135"/>
      <c r="AB21" s="135"/>
      <c r="AC21" s="135"/>
      <c r="AD21" s="135"/>
      <c r="AE21" s="135" t="s">
        <v>101</v>
      </c>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outlineLevel="1" x14ac:dyDescent="0.25">
      <c r="A22" s="136">
        <v>11</v>
      </c>
      <c r="B22" s="136" t="s">
        <v>128</v>
      </c>
      <c r="C22" s="171" t="s">
        <v>159</v>
      </c>
      <c r="D22" s="142" t="s">
        <v>112</v>
      </c>
      <c r="E22" s="148">
        <v>1</v>
      </c>
      <c r="F22" s="150">
        <f>H22+J22</f>
        <v>0</v>
      </c>
      <c r="G22" s="150">
        <f>ROUND(E22*F22,2)</f>
        <v>0</v>
      </c>
      <c r="H22" s="151"/>
      <c r="I22" s="150">
        <f>ROUND(E22*H22,2)</f>
        <v>0</v>
      </c>
      <c r="J22" s="151"/>
      <c r="K22" s="150">
        <f>ROUND(E22*J22,2)</f>
        <v>0</v>
      </c>
      <c r="L22" s="150">
        <v>21</v>
      </c>
      <c r="M22" s="150">
        <f>G22*(1+L22/100)</f>
        <v>0</v>
      </c>
      <c r="N22" s="143">
        <v>2.5899999999999999E-3</v>
      </c>
      <c r="O22" s="143">
        <f>ROUND(E22*N22,5)</f>
        <v>2.5899999999999999E-3</v>
      </c>
      <c r="P22" s="143">
        <v>0</v>
      </c>
      <c r="Q22" s="143">
        <f>ROUND(E22*P22,5)</f>
        <v>0</v>
      </c>
      <c r="R22" s="143"/>
      <c r="S22" s="143"/>
      <c r="T22" s="144">
        <v>0.26247999999999999</v>
      </c>
      <c r="U22" s="143">
        <f>ROUND(E22*T22,2)</f>
        <v>0.26</v>
      </c>
      <c r="V22" s="135"/>
      <c r="W22" s="135"/>
      <c r="X22" s="135"/>
      <c r="Y22" s="135"/>
      <c r="Z22" s="135"/>
      <c r="AA22" s="135"/>
      <c r="AB22" s="135"/>
      <c r="AC22" s="135"/>
      <c r="AD22" s="135"/>
      <c r="AE22" s="135" t="s">
        <v>101</v>
      </c>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row>
    <row r="23" spans="1:60" x14ac:dyDescent="0.25">
      <c r="A23" s="137" t="s">
        <v>96</v>
      </c>
      <c r="B23" s="137" t="s">
        <v>67</v>
      </c>
      <c r="C23" s="172" t="s">
        <v>68</v>
      </c>
      <c r="D23" s="145"/>
      <c r="E23" s="149"/>
      <c r="F23" s="152"/>
      <c r="G23" s="152">
        <f>SUMIF(AE24:AE25,"&lt;&gt;NOR",G24:G25)</f>
        <v>0</v>
      </c>
      <c r="H23" s="152"/>
      <c r="I23" s="152">
        <f>SUM(I24:I25)</f>
        <v>0</v>
      </c>
      <c r="J23" s="152"/>
      <c r="K23" s="152">
        <f>SUM(K24:K25)</f>
        <v>0</v>
      </c>
      <c r="L23" s="152"/>
      <c r="M23" s="152">
        <f>SUM(M24:M25)</f>
        <v>0</v>
      </c>
      <c r="N23" s="146"/>
      <c r="O23" s="146">
        <f>SUM(O24:O25)</f>
        <v>7.2000000000000005E-4</v>
      </c>
      <c r="P23" s="146"/>
      <c r="Q23" s="146">
        <f>SUM(Q24:Q25)</f>
        <v>0</v>
      </c>
      <c r="R23" s="146"/>
      <c r="S23" s="146"/>
      <c r="T23" s="147"/>
      <c r="U23" s="146">
        <f>SUM(U24:U25)</f>
        <v>37.14</v>
      </c>
      <c r="AE23" t="s">
        <v>97</v>
      </c>
    </row>
    <row r="24" spans="1:60" ht="20.399999999999999" outlineLevel="1" x14ac:dyDescent="0.25">
      <c r="A24" s="136">
        <v>12</v>
      </c>
      <c r="B24" s="136" t="s">
        <v>160</v>
      </c>
      <c r="C24" s="171" t="s">
        <v>207</v>
      </c>
      <c r="D24" s="142" t="s">
        <v>147</v>
      </c>
      <c r="E24" s="148">
        <v>12</v>
      </c>
      <c r="F24" s="150">
        <f>H24+J24</f>
        <v>0</v>
      </c>
      <c r="G24" s="150">
        <f>ROUND(E24*F24,2)</f>
        <v>0</v>
      </c>
      <c r="H24" s="151"/>
      <c r="I24" s="150">
        <f>ROUND(E24*H24,2)</f>
        <v>0</v>
      </c>
      <c r="J24" s="151"/>
      <c r="K24" s="150">
        <f>ROUND(E24*J24,2)</f>
        <v>0</v>
      </c>
      <c r="L24" s="150">
        <v>21</v>
      </c>
      <c r="M24" s="150">
        <f>G24*(1+L24/100)</f>
        <v>0</v>
      </c>
      <c r="N24" s="143">
        <v>0</v>
      </c>
      <c r="O24" s="143">
        <f>ROUND(E24*N24,5)</f>
        <v>0</v>
      </c>
      <c r="P24" s="143">
        <v>0</v>
      </c>
      <c r="Q24" s="143">
        <f>ROUND(E24*P24,5)</f>
        <v>0</v>
      </c>
      <c r="R24" s="143"/>
      <c r="S24" s="143"/>
      <c r="T24" s="144">
        <v>1.97</v>
      </c>
      <c r="U24" s="143">
        <f>ROUND(E24*T24,2)</f>
        <v>23.64</v>
      </c>
      <c r="V24" s="135"/>
      <c r="W24" s="135"/>
      <c r="X24" s="135"/>
      <c r="Y24" s="135"/>
      <c r="Z24" s="135"/>
      <c r="AA24" s="135"/>
      <c r="AB24" s="135"/>
      <c r="AC24" s="135"/>
      <c r="AD24" s="135"/>
      <c r="AE24" s="135" t="s">
        <v>101</v>
      </c>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row>
    <row r="25" spans="1:60" outlineLevel="1" x14ac:dyDescent="0.25">
      <c r="A25" s="136">
        <v>13</v>
      </c>
      <c r="B25" s="136" t="s">
        <v>161</v>
      </c>
      <c r="C25" s="171" t="s">
        <v>206</v>
      </c>
      <c r="D25" s="142" t="s">
        <v>127</v>
      </c>
      <c r="E25" s="148">
        <v>36</v>
      </c>
      <c r="F25" s="150">
        <f>H25+J25</f>
        <v>0</v>
      </c>
      <c r="G25" s="150">
        <f>ROUND(E25*F25,2)</f>
        <v>0</v>
      </c>
      <c r="H25" s="151"/>
      <c r="I25" s="150">
        <f>ROUND(E25*H25,2)</f>
        <v>0</v>
      </c>
      <c r="J25" s="151"/>
      <c r="K25" s="150">
        <f>ROUND(E25*J25,2)</f>
        <v>0</v>
      </c>
      <c r="L25" s="150">
        <v>21</v>
      </c>
      <c r="M25" s="150">
        <f>G25*(1+L25/100)</f>
        <v>0</v>
      </c>
      <c r="N25" s="143">
        <v>2.0000000000000002E-5</v>
      </c>
      <c r="O25" s="143">
        <f>ROUND(E25*N25,5)</f>
        <v>7.2000000000000005E-4</v>
      </c>
      <c r="P25" s="143">
        <v>0</v>
      </c>
      <c r="Q25" s="143">
        <f>ROUND(E25*P25,5)</f>
        <v>0</v>
      </c>
      <c r="R25" s="143"/>
      <c r="S25" s="143"/>
      <c r="T25" s="144">
        <v>0.375</v>
      </c>
      <c r="U25" s="143">
        <f>ROUND(E25*T25,2)</f>
        <v>13.5</v>
      </c>
      <c r="V25" s="135"/>
      <c r="W25" s="135"/>
      <c r="X25" s="135"/>
      <c r="Y25" s="135"/>
      <c r="Z25" s="135"/>
      <c r="AA25" s="135"/>
      <c r="AB25" s="135"/>
      <c r="AC25" s="135"/>
      <c r="AD25" s="135"/>
      <c r="AE25" s="135" t="s">
        <v>101</v>
      </c>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row>
    <row r="26" spans="1:60" x14ac:dyDescent="0.25">
      <c r="A26" s="137" t="s">
        <v>96</v>
      </c>
      <c r="B26" s="137" t="s">
        <v>69</v>
      </c>
      <c r="C26" s="172" t="s">
        <v>27</v>
      </c>
      <c r="D26" s="145"/>
      <c r="E26" s="149"/>
      <c r="F26" s="152"/>
      <c r="G26" s="152">
        <f>SUMIF(AE27:AE28,"&lt;&gt;NOR",G27:G28)</f>
        <v>0</v>
      </c>
      <c r="H26" s="152"/>
      <c r="I26" s="152">
        <f>SUM(I27:I28)</f>
        <v>0</v>
      </c>
      <c r="J26" s="152"/>
      <c r="K26" s="152">
        <f>SUM(K27:K28)</f>
        <v>0</v>
      </c>
      <c r="L26" s="152"/>
      <c r="M26" s="152">
        <f>SUM(M27:M28)</f>
        <v>0</v>
      </c>
      <c r="N26" s="146"/>
      <c r="O26" s="146">
        <f>SUM(O27:O28)</f>
        <v>0</v>
      </c>
      <c r="P26" s="146"/>
      <c r="Q26" s="146">
        <f>SUM(Q27:Q28)</f>
        <v>0</v>
      </c>
      <c r="R26" s="146"/>
      <c r="S26" s="146"/>
      <c r="T26" s="147"/>
      <c r="U26" s="146">
        <f>SUM(U27:U28)</f>
        <v>0</v>
      </c>
      <c r="AE26" t="s">
        <v>97</v>
      </c>
    </row>
    <row r="27" spans="1:60" outlineLevel="1" x14ac:dyDescent="0.25">
      <c r="A27" s="136">
        <v>14</v>
      </c>
      <c r="B27" s="136" t="s">
        <v>132</v>
      </c>
      <c r="C27" s="171" t="s">
        <v>133</v>
      </c>
      <c r="D27" s="142" t="s">
        <v>112</v>
      </c>
      <c r="E27" s="148">
        <v>1</v>
      </c>
      <c r="F27" s="150">
        <f>H27+J27</f>
        <v>0</v>
      </c>
      <c r="G27" s="150">
        <f>ROUND(E27*F27,2)</f>
        <v>0</v>
      </c>
      <c r="H27" s="151"/>
      <c r="I27" s="150">
        <f>ROUND(E27*H27,2)</f>
        <v>0</v>
      </c>
      <c r="J27" s="151"/>
      <c r="K27" s="150">
        <f>ROUND(E27*J27,2)</f>
        <v>0</v>
      </c>
      <c r="L27" s="150">
        <v>21</v>
      </c>
      <c r="M27" s="150">
        <f>G27*(1+L27/100)</f>
        <v>0</v>
      </c>
      <c r="N27" s="143">
        <v>0</v>
      </c>
      <c r="O27" s="143">
        <f>ROUND(E27*N27,5)</f>
        <v>0</v>
      </c>
      <c r="P27" s="143">
        <v>0</v>
      </c>
      <c r="Q27" s="143">
        <f>ROUND(E27*P27,5)</f>
        <v>0</v>
      </c>
      <c r="R27" s="143"/>
      <c r="S27" s="143"/>
      <c r="T27" s="144">
        <v>0</v>
      </c>
      <c r="U27" s="143">
        <f>ROUND(E27*T27,2)</f>
        <v>0</v>
      </c>
      <c r="V27" s="135"/>
      <c r="W27" s="135"/>
      <c r="X27" s="135"/>
      <c r="Y27" s="135"/>
      <c r="Z27" s="135"/>
      <c r="AA27" s="135"/>
      <c r="AB27" s="135"/>
      <c r="AC27" s="135"/>
      <c r="AD27" s="135"/>
      <c r="AE27" s="135" t="s">
        <v>101</v>
      </c>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row>
    <row r="28" spans="1:60" outlineLevel="1" x14ac:dyDescent="0.25">
      <c r="A28" s="161">
        <v>15</v>
      </c>
      <c r="B28" s="161" t="s">
        <v>134</v>
      </c>
      <c r="C28" s="173" t="s">
        <v>135</v>
      </c>
      <c r="D28" s="162" t="s">
        <v>112</v>
      </c>
      <c r="E28" s="163">
        <v>1</v>
      </c>
      <c r="F28" s="164">
        <f>H28+J28</f>
        <v>0</v>
      </c>
      <c r="G28" s="164">
        <f>ROUND(E28*F28,2)</f>
        <v>0</v>
      </c>
      <c r="H28" s="165"/>
      <c r="I28" s="164">
        <f>ROUND(E28*H28,2)</f>
        <v>0</v>
      </c>
      <c r="J28" s="165"/>
      <c r="K28" s="164">
        <f>ROUND(E28*J28,2)</f>
        <v>0</v>
      </c>
      <c r="L28" s="164">
        <v>21</v>
      </c>
      <c r="M28" s="164">
        <f>G28*(1+L28/100)</f>
        <v>0</v>
      </c>
      <c r="N28" s="166">
        <v>0</v>
      </c>
      <c r="O28" s="166">
        <f>ROUND(E28*N28,5)</f>
        <v>0</v>
      </c>
      <c r="P28" s="166">
        <v>0</v>
      </c>
      <c r="Q28" s="166">
        <f>ROUND(E28*P28,5)</f>
        <v>0</v>
      </c>
      <c r="R28" s="166"/>
      <c r="S28" s="166"/>
      <c r="T28" s="167">
        <v>0</v>
      </c>
      <c r="U28" s="166">
        <f>ROUND(E28*T28,2)</f>
        <v>0</v>
      </c>
      <c r="V28" s="135"/>
      <c r="W28" s="135"/>
      <c r="X28" s="135"/>
      <c r="Y28" s="135"/>
      <c r="Z28" s="135"/>
      <c r="AA28" s="135"/>
      <c r="AB28" s="135"/>
      <c r="AC28" s="135"/>
      <c r="AD28" s="135"/>
      <c r="AE28" s="135" t="s">
        <v>101</v>
      </c>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row>
    <row r="29" spans="1:60" x14ac:dyDescent="0.25">
      <c r="A29" s="4"/>
      <c r="B29" s="5" t="s">
        <v>136</v>
      </c>
      <c r="C29" s="174" t="s">
        <v>136</v>
      </c>
      <c r="D29" s="4"/>
      <c r="E29" s="4"/>
      <c r="F29" s="4"/>
      <c r="G29" s="4"/>
      <c r="H29" s="4"/>
      <c r="I29" s="4"/>
      <c r="J29" s="4"/>
      <c r="K29" s="4"/>
      <c r="L29" s="4"/>
      <c r="M29" s="4"/>
      <c r="N29" s="4"/>
      <c r="O29" s="4"/>
      <c r="P29" s="4"/>
      <c r="Q29" s="4"/>
      <c r="R29" s="4"/>
      <c r="S29" s="4"/>
      <c r="T29" s="4"/>
      <c r="U29" s="4"/>
      <c r="AC29">
        <v>12</v>
      </c>
      <c r="AD29">
        <v>21</v>
      </c>
    </row>
    <row r="30" spans="1:60" x14ac:dyDescent="0.25">
      <c r="A30" s="186"/>
      <c r="B30" s="187" t="s">
        <v>28</v>
      </c>
      <c r="C30" s="188" t="s">
        <v>136</v>
      </c>
      <c r="D30" s="189"/>
      <c r="E30" s="189"/>
      <c r="F30" s="189"/>
      <c r="G30" s="190">
        <f>G8+G15+G17+G20+G23+G26</f>
        <v>0</v>
      </c>
      <c r="H30" s="4"/>
      <c r="I30" s="4"/>
      <c r="J30" s="4"/>
      <c r="K30" s="4"/>
      <c r="L30" s="4"/>
      <c r="M30" s="4"/>
      <c r="N30" s="4"/>
      <c r="O30" s="4"/>
      <c r="P30" s="4"/>
      <c r="Q30" s="4"/>
      <c r="R30" s="4"/>
      <c r="S30" s="4"/>
      <c r="T30" s="4"/>
      <c r="U30" s="4"/>
      <c r="AC30">
        <f>SUMIF(L7:L28,AC29,G7:G28)</f>
        <v>0</v>
      </c>
      <c r="AD30">
        <f>SUMIF(L7:L28,AD29,G7:G28)</f>
        <v>0</v>
      </c>
      <c r="AE30" t="s">
        <v>137</v>
      </c>
    </row>
    <row r="31" spans="1:60" x14ac:dyDescent="0.25">
      <c r="A31" s="4"/>
      <c r="B31" s="5" t="s">
        <v>136</v>
      </c>
      <c r="C31" s="174" t="s">
        <v>136</v>
      </c>
      <c r="D31" s="4"/>
      <c r="E31" s="4"/>
      <c r="F31" s="4"/>
      <c r="G31" s="4"/>
      <c r="H31" s="4"/>
      <c r="I31" s="4"/>
      <c r="J31" s="4"/>
      <c r="K31" s="4"/>
      <c r="L31" s="4"/>
      <c r="M31" s="4"/>
      <c r="N31" s="4"/>
      <c r="O31" s="4"/>
      <c r="P31" s="4"/>
      <c r="Q31" s="4"/>
      <c r="R31" s="4"/>
      <c r="S31" s="4"/>
      <c r="T31" s="4"/>
      <c r="U31" s="4"/>
    </row>
    <row r="32" spans="1:60" x14ac:dyDescent="0.25">
      <c r="A32" s="4"/>
      <c r="B32" s="5" t="s">
        <v>136</v>
      </c>
      <c r="C32" s="174" t="s">
        <v>136</v>
      </c>
      <c r="D32" s="4"/>
      <c r="E32" s="4"/>
      <c r="F32" s="4"/>
      <c r="G32" s="4"/>
      <c r="H32" s="4"/>
      <c r="I32" s="4"/>
      <c r="J32" s="4"/>
      <c r="K32" s="4"/>
      <c r="L32" s="4"/>
      <c r="M32" s="4"/>
      <c r="N32" s="4"/>
      <c r="O32" s="4"/>
      <c r="P32" s="4"/>
      <c r="Q32" s="4"/>
      <c r="R32" s="4"/>
      <c r="S32" s="4"/>
      <c r="T32" s="4"/>
      <c r="U32" s="4"/>
    </row>
    <row r="33" spans="1:31" x14ac:dyDescent="0.25">
      <c r="A33" s="282" t="s">
        <v>138</v>
      </c>
      <c r="B33" s="282"/>
      <c r="C33" s="283"/>
      <c r="D33" s="4"/>
      <c r="E33" s="4"/>
      <c r="F33" s="4"/>
      <c r="G33" s="4"/>
      <c r="H33" s="4"/>
      <c r="I33" s="4"/>
      <c r="J33" s="4"/>
      <c r="K33" s="4"/>
      <c r="L33" s="4"/>
      <c r="M33" s="4"/>
      <c r="N33" s="4"/>
      <c r="O33" s="4"/>
      <c r="P33" s="4"/>
      <c r="Q33" s="4"/>
      <c r="R33" s="4"/>
      <c r="S33" s="4"/>
      <c r="T33" s="4"/>
      <c r="U33" s="4"/>
    </row>
    <row r="34" spans="1:31" x14ac:dyDescent="0.25">
      <c r="A34" s="284"/>
      <c r="B34" s="285"/>
      <c r="C34" s="286"/>
      <c r="D34" s="285"/>
      <c r="E34" s="285"/>
      <c r="F34" s="285"/>
      <c r="G34" s="287"/>
      <c r="H34" s="4"/>
      <c r="I34" s="4"/>
      <c r="J34" s="4"/>
      <c r="K34" s="4"/>
      <c r="L34" s="4"/>
      <c r="M34" s="4"/>
      <c r="N34" s="4"/>
      <c r="O34" s="4"/>
      <c r="P34" s="4"/>
      <c r="Q34" s="4"/>
      <c r="R34" s="4"/>
      <c r="S34" s="4"/>
      <c r="T34" s="4"/>
      <c r="U34" s="4"/>
      <c r="AE34" t="s">
        <v>139</v>
      </c>
    </row>
    <row r="35" spans="1:31" x14ac:dyDescent="0.25">
      <c r="A35" s="288"/>
      <c r="B35" s="289"/>
      <c r="C35" s="290"/>
      <c r="D35" s="289"/>
      <c r="E35" s="289"/>
      <c r="F35" s="289"/>
      <c r="G35" s="291"/>
      <c r="H35" s="4"/>
      <c r="I35" s="4"/>
      <c r="J35" s="4"/>
      <c r="K35" s="4"/>
      <c r="L35" s="4"/>
      <c r="M35" s="4"/>
      <c r="N35" s="4"/>
      <c r="O35" s="4"/>
      <c r="P35" s="4"/>
      <c r="Q35" s="4"/>
      <c r="R35" s="4"/>
      <c r="S35" s="4"/>
      <c r="T35" s="4"/>
      <c r="U35" s="4"/>
    </row>
    <row r="36" spans="1:31" x14ac:dyDescent="0.25">
      <c r="A36" s="288"/>
      <c r="B36" s="289"/>
      <c r="C36" s="290"/>
      <c r="D36" s="289"/>
      <c r="E36" s="289"/>
      <c r="F36" s="289"/>
      <c r="G36" s="291"/>
      <c r="H36" s="4"/>
      <c r="I36" s="4"/>
      <c r="J36" s="4"/>
      <c r="K36" s="4"/>
      <c r="L36" s="4"/>
      <c r="M36" s="4"/>
      <c r="N36" s="4"/>
      <c r="O36" s="4"/>
      <c r="P36" s="4"/>
      <c r="Q36" s="4"/>
      <c r="R36" s="4"/>
      <c r="S36" s="4"/>
      <c r="T36" s="4"/>
      <c r="U36" s="4"/>
    </row>
    <row r="37" spans="1:31" x14ac:dyDescent="0.25">
      <c r="A37" s="288"/>
      <c r="B37" s="289"/>
      <c r="C37" s="290"/>
      <c r="D37" s="289"/>
      <c r="E37" s="289"/>
      <c r="F37" s="289"/>
      <c r="G37" s="291"/>
      <c r="H37" s="4"/>
      <c r="I37" s="4"/>
      <c r="J37" s="4"/>
      <c r="K37" s="4"/>
      <c r="L37" s="4"/>
      <c r="M37" s="4"/>
      <c r="N37" s="4"/>
      <c r="O37" s="4"/>
      <c r="P37" s="4"/>
      <c r="Q37" s="4"/>
      <c r="R37" s="4"/>
      <c r="S37" s="4"/>
      <c r="T37" s="4"/>
      <c r="U37" s="4"/>
    </row>
    <row r="38" spans="1:31" x14ac:dyDescent="0.25">
      <c r="A38" s="292"/>
      <c r="B38" s="293"/>
      <c r="C38" s="294"/>
      <c r="D38" s="293"/>
      <c r="E38" s="293"/>
      <c r="F38" s="293"/>
      <c r="G38" s="295"/>
      <c r="H38" s="4"/>
      <c r="I38" s="4"/>
      <c r="J38" s="4"/>
      <c r="K38" s="4"/>
      <c r="L38" s="4"/>
      <c r="M38" s="4"/>
      <c r="N38" s="4"/>
      <c r="O38" s="4"/>
      <c r="P38" s="4"/>
      <c r="Q38" s="4"/>
      <c r="R38" s="4"/>
      <c r="S38" s="4"/>
      <c r="T38" s="4"/>
      <c r="U38" s="4"/>
    </row>
    <row r="39" spans="1:31" x14ac:dyDescent="0.25">
      <c r="A39" s="4"/>
      <c r="B39" s="5" t="s">
        <v>136</v>
      </c>
      <c r="C39" s="174" t="s">
        <v>136</v>
      </c>
      <c r="D39" s="4"/>
      <c r="E39" s="4"/>
      <c r="F39" s="4"/>
      <c r="G39" s="4"/>
      <c r="H39" s="4"/>
      <c r="I39" s="4"/>
      <c r="J39" s="4"/>
      <c r="K39" s="4"/>
      <c r="L39" s="4"/>
      <c r="M39" s="4"/>
      <c r="N39" s="4"/>
      <c r="O39" s="4"/>
      <c r="P39" s="4"/>
      <c r="Q39" s="4"/>
      <c r="R39" s="4"/>
      <c r="S39" s="4"/>
      <c r="T39" s="4"/>
      <c r="U39" s="4"/>
    </row>
    <row r="40" spans="1:31" x14ac:dyDescent="0.25">
      <c r="C40" s="176"/>
      <c r="AE40" t="s">
        <v>140</v>
      </c>
    </row>
  </sheetData>
  <mergeCells count="7">
    <mergeCell ref="A34:G38"/>
    <mergeCell ref="A1:G1"/>
    <mergeCell ref="C2:G2"/>
    <mergeCell ref="H2:P2"/>
    <mergeCell ref="C3:G3"/>
    <mergeCell ref="C4:G4"/>
    <mergeCell ref="A33:C33"/>
  </mergeCells>
  <pageMargins left="0.39370078740157499" right="0.196850393700787" top="0.78740157499999996" bottom="0.78740157499999996"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61</vt:i4>
      </vt:variant>
    </vt:vector>
  </HeadingPairs>
  <TitlesOfParts>
    <vt:vector size="79" baseType="lpstr">
      <vt:lpstr>Pokyny pro vyplnění</vt:lpstr>
      <vt:lpstr>Krycí list</vt:lpstr>
      <vt:lpstr>VzorPolozky</vt:lpstr>
      <vt:lpstr>Rozpočet Technologie</vt:lpstr>
      <vt:lpstr>Rozpočet G8 </vt:lpstr>
      <vt:lpstr>Rozpočet G09</vt:lpstr>
      <vt:lpstr>Rozpočet G12</vt:lpstr>
      <vt:lpstr>Rozpočet G13</vt:lpstr>
      <vt:lpstr>Rozpočet G15</vt:lpstr>
      <vt:lpstr>Rozpočet G16</vt:lpstr>
      <vt:lpstr>Rozpočet G21</vt:lpstr>
      <vt:lpstr>Rozpočet G24</vt:lpstr>
      <vt:lpstr>Rozpočet G25</vt:lpstr>
      <vt:lpstr>Rozpočet G26</vt:lpstr>
      <vt:lpstr>Rozpočet G27</vt:lpstr>
      <vt:lpstr>Rozpočet G29</vt:lpstr>
      <vt:lpstr>Rozpočet G30</vt:lpstr>
      <vt:lpstr>Rozpočet G33</vt:lpstr>
      <vt:lpstr>'Krycí list'!CelkemDPHVypocet</vt:lpstr>
      <vt:lpstr>CenaCelkem</vt:lpstr>
      <vt:lpstr>CenaCelkemBezDPH</vt:lpstr>
      <vt:lpstr>'Krycí list'!CenaCelkemVypocet</vt:lpstr>
      <vt:lpstr>cisloobjektu</vt:lpstr>
      <vt:lpstr>'Krycí list'!CisloStavby</vt:lpstr>
      <vt:lpstr>CisloStavebnihoRozpoctu</vt:lpstr>
      <vt:lpstr>dadresa</vt:lpstr>
      <vt:lpstr>'Krycí list'!DIČ</vt:lpstr>
      <vt:lpstr>dmisto</vt:lpstr>
      <vt:lpstr>DPHSni</vt:lpstr>
      <vt:lpstr>DPHZakl</vt:lpstr>
      <vt:lpstr>'Krycí list'!dpsc</vt:lpstr>
      <vt:lpstr>'Krycí list'!IČO</vt:lpstr>
      <vt:lpstr>Mena</vt:lpstr>
      <vt:lpstr>MistoStavby</vt:lpstr>
      <vt:lpstr>nazevobjektu</vt:lpstr>
      <vt:lpstr>'Krycí list'!NazevStavby</vt:lpstr>
      <vt:lpstr>NazevStavebnihoRozpoctu</vt:lpstr>
      <vt:lpstr>oadresa</vt:lpstr>
      <vt:lpstr>'Krycí list'!Objednatel</vt:lpstr>
      <vt:lpstr>'Krycí list'!Objekt</vt:lpstr>
      <vt:lpstr>'Krycí list'!Oblast_tisku</vt:lpstr>
      <vt:lpstr>'Rozpočet G09'!Oblast_tisku</vt:lpstr>
      <vt:lpstr>'Rozpočet G12'!Oblast_tisku</vt:lpstr>
      <vt:lpstr>'Rozpočet G13'!Oblast_tisku</vt:lpstr>
      <vt:lpstr>'Rozpočet G15'!Oblast_tisku</vt:lpstr>
      <vt:lpstr>'Rozpočet G16'!Oblast_tisku</vt:lpstr>
      <vt:lpstr>'Rozpočet G21'!Oblast_tisku</vt:lpstr>
      <vt:lpstr>'Rozpočet G24'!Oblast_tisku</vt:lpstr>
      <vt:lpstr>'Rozpočet G25'!Oblast_tisku</vt:lpstr>
      <vt:lpstr>'Rozpočet G26'!Oblast_tisku</vt:lpstr>
      <vt:lpstr>'Rozpočet G27'!Oblast_tisku</vt:lpstr>
      <vt:lpstr>'Rozpočet G29'!Oblast_tisku</vt:lpstr>
      <vt:lpstr>'Rozpočet G30'!Oblast_tisku</vt:lpstr>
      <vt:lpstr>'Rozpočet G33'!Oblast_tisku</vt:lpstr>
      <vt:lpstr>'Rozpočet G8 '!Oblast_tisku</vt:lpstr>
      <vt:lpstr>'Rozpočet Technologie'!Oblast_tisku</vt:lpstr>
      <vt:lpstr>'Krycí list'!odic</vt:lpstr>
      <vt:lpstr>'Krycí list'!oico</vt:lpstr>
      <vt:lpstr>'Krycí list'!omisto</vt:lpstr>
      <vt:lpstr>'Krycí list'!onazev</vt:lpstr>
      <vt:lpstr>'Krycí list'!opsc</vt:lpstr>
      <vt:lpstr>padresa</vt:lpstr>
      <vt:lpstr>pdic</vt:lpstr>
      <vt:lpstr>pico</vt:lpstr>
      <vt:lpstr>pmisto</vt:lpstr>
      <vt:lpstr>PoptavkaID</vt:lpstr>
      <vt:lpstr>pPSC</vt:lpstr>
      <vt:lpstr>Projektant</vt:lpstr>
      <vt:lpstr>'Krycí list'!SazbaDPH1</vt:lpstr>
      <vt:lpstr>'Krycí list'!SazbaDPH2</vt:lpstr>
      <vt:lpstr>Vypracoval</vt:lpstr>
      <vt:lpstr>ZakladDPHSni</vt:lpstr>
      <vt:lpstr>'Krycí list'!ZakladDPHSniVypocet</vt:lpstr>
      <vt:lpstr>ZakladDPHZakl</vt:lpstr>
      <vt:lpstr>'Krycí list'!ZakladDPHZaklVypocet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 Hruska</dc:creator>
  <cp:lastModifiedBy>ACER</cp:lastModifiedBy>
  <cp:lastPrinted>2014-02-28T09:52:57Z</cp:lastPrinted>
  <dcterms:created xsi:type="dcterms:W3CDTF">2009-04-08T07:15:50Z</dcterms:created>
  <dcterms:modified xsi:type="dcterms:W3CDTF">2025-12-18T12:56:49Z</dcterms:modified>
</cp:coreProperties>
</file>