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ntoninHruska\Documents\GH PUPP-2025-Gastroprovoz\"/>
    </mc:Choice>
  </mc:AlternateContent>
  <bookViews>
    <workbookView xWindow="0" yWindow="0" windowWidth="23040" windowHeight="8364" activeTab="1"/>
  </bookViews>
  <sheets>
    <sheet name="Pokyny pro vyplnění" sheetId="11" r:id="rId1"/>
    <sheet name="Krycí list" sheetId="1" r:id="rId2"/>
    <sheet name="VzorPolozky" sheetId="10" state="hidden" r:id="rId3"/>
    <sheet name="Rozpočet Kuchyň" sheetId="12" r:id="rId4"/>
    <sheet name="Rozpočet Ostatní" sheetId="13" r:id="rId5"/>
    <sheet name="Rozpočet Výfuk VZT" sheetId="14" r:id="rId6"/>
  </sheets>
  <externalReferences>
    <externalReference r:id="rId7"/>
    <externalReference r:id="rId8"/>
    <externalReference r:id="rId9"/>
  </externalReferences>
  <definedNames>
    <definedName name="CelkemDPHVypocet" localSheetId="1">'Krycí list'!$H$40</definedName>
    <definedName name="CenaCelkem">'Krycí list'!$G$29</definedName>
    <definedName name="CenaCelkemBezDPH">'Krycí list'!$G$28</definedName>
    <definedName name="CenaCelkemVypocet" localSheetId="1">'Krycí list'!$I$40</definedName>
    <definedName name="cisloobjektu">'Krycí list'!$C$3</definedName>
    <definedName name="CisloRozpoctu">'[1]Krycí list'!$C$2</definedName>
    <definedName name="CisloStavby" localSheetId="1">'Krycí list'!$C$2</definedName>
    <definedName name="cislostavby">'[1]Krycí list'!$A$7</definedName>
    <definedName name="CisloStavebnihoRozpoctu">'Krycí list'!$D$4</definedName>
    <definedName name="dadresa">'Krycí list'!$D$12:$G$12</definedName>
    <definedName name="DIČ" localSheetId="1">'Krycí list'!$I$12</definedName>
    <definedName name="dmisto">'Krycí list'!$D$13:$G$13</definedName>
    <definedName name="DPHSni" localSheetId="4">'[2]Krycí list'!$G$24</definedName>
    <definedName name="DPHSni" localSheetId="5">'[3]Krycí list'!$G$24</definedName>
    <definedName name="DPHSni">'Krycí list'!$G$24</definedName>
    <definedName name="DPHZakl" localSheetId="4">'[2]Krycí list'!$G$26</definedName>
    <definedName name="DPHZakl" localSheetId="5">'[3]Krycí list'!$G$26</definedName>
    <definedName name="DPHZakl">'Krycí list'!$G$26</definedName>
    <definedName name="dpsc" localSheetId="1">'Krycí list'!$C$13</definedName>
    <definedName name="IČO" localSheetId="1">'Krycí list'!$I$11</definedName>
    <definedName name="Mena" localSheetId="4">'[2]Krycí list'!$J$29</definedName>
    <definedName name="Mena" localSheetId="5">'[3]Krycí list'!$J$29</definedName>
    <definedName name="Mena">'Krycí list'!$J$29</definedName>
    <definedName name="MistoStavby">'Krycí list'!$D$4</definedName>
    <definedName name="nazevobjektu">'Krycí list'!$D$3</definedName>
    <definedName name="NazevRozpoctu">'[1]Krycí list'!$D$2</definedName>
    <definedName name="NazevStavby" localSheetId="1">'Krycí list'!$D$2</definedName>
    <definedName name="nazevstavby">'[1]Krycí list'!$C$7</definedName>
    <definedName name="NazevStavebnihoRozpoctu">'Krycí list'!$E$4</definedName>
    <definedName name="oadresa">'Krycí list'!$D$6</definedName>
    <definedName name="Objednatel" localSheetId="1">'Krycí list'!$D$5</definedName>
    <definedName name="Objekt" localSheetId="1">'Krycí list'!$B$38</definedName>
    <definedName name="_xlnm.Print_Area" localSheetId="1">'Krycí list'!$A$1:$J$72</definedName>
    <definedName name="_xlnm.Print_Area" localSheetId="3">'Rozpočet Kuchyň'!$A$1:$U$107</definedName>
    <definedName name="_xlnm.Print_Area" localSheetId="4">'Rozpočet Ostatní'!$A$1:$U$103</definedName>
    <definedName name="_xlnm.Print_Area" localSheetId="5">'Rozpočet Výfuk VZT'!$A$1:$U$41</definedName>
    <definedName name="odic" localSheetId="1">'Krycí list'!$I$6</definedName>
    <definedName name="oico" localSheetId="1">'Krycí list'!$I$5</definedName>
    <definedName name="omisto" localSheetId="1">'Krycí list'!$D$7</definedName>
    <definedName name="onazev" localSheetId="1">'Krycí list'!$D$6</definedName>
    <definedName name="opsc" localSheetId="1">'Krycí list'!$C$7</definedName>
    <definedName name="padresa">'Krycí list'!$D$9</definedName>
    <definedName name="pdic">'Krycí list'!$I$9</definedName>
    <definedName name="pico">'Krycí list'!$I$8</definedName>
    <definedName name="pmisto">'Krycí list'!$D$10</definedName>
    <definedName name="PocetMJ" localSheetId="5">#REF!</definedName>
    <definedName name="PocetMJ">#REF!</definedName>
    <definedName name="PoptavkaID">'Krycí list'!$A$1</definedName>
    <definedName name="pPSC">'Krycí list'!$C$10</definedName>
    <definedName name="Projektant">'Krycí list'!$D$8</definedName>
    <definedName name="SazbaDPH1" localSheetId="1">'Krycí list'!$E$23</definedName>
    <definedName name="SazbaDPH1">'[1]Krycí list'!$C$30</definedName>
    <definedName name="SazbaDPH2" localSheetId="1">'Krycí list'!$E$25</definedName>
    <definedName name="SazbaDPH2">'[1]Krycí list'!$C$32</definedName>
    <definedName name="SloupecCC" localSheetId="5">#REF!</definedName>
    <definedName name="SloupecCC">#REF!</definedName>
    <definedName name="SloupecCisloPol" localSheetId="5">#REF!</definedName>
    <definedName name="SloupecCisloPol">#REF!</definedName>
    <definedName name="SloupecJC" localSheetId="5">#REF!</definedName>
    <definedName name="SloupecJC">#REF!</definedName>
    <definedName name="SloupecMJ" localSheetId="5">#REF!</definedName>
    <definedName name="SloupecMJ">#REF!</definedName>
    <definedName name="SloupecMnozstvi" localSheetId="5">#REF!</definedName>
    <definedName name="SloupecMnozstvi">#REF!</definedName>
    <definedName name="SloupecNazPol" localSheetId="5">#REF!</definedName>
    <definedName name="SloupecNazPol">#REF!</definedName>
    <definedName name="SloupecPC" localSheetId="5">#REF!</definedName>
    <definedName name="SloupecPC">#REF!</definedName>
    <definedName name="Vypracoval">'Krycí list'!$D$14</definedName>
    <definedName name="Z_B7E7C763_C459_487D_8ABA_5CFDDFBD5A84_.wvu.Cols" localSheetId="1" hidden="1">'Krycí list'!$A:$A</definedName>
    <definedName name="Z_B7E7C763_C459_487D_8ABA_5CFDDFBD5A84_.wvu.PrintArea" localSheetId="1" hidden="1">'Krycí list'!$B$1:$J$36</definedName>
    <definedName name="ZakladDPHSni" localSheetId="4">'[2]Krycí list'!$G$23</definedName>
    <definedName name="ZakladDPHSni" localSheetId="5">'[3]Krycí list'!$G$23</definedName>
    <definedName name="ZakladDPHSni">'Krycí list'!$G$23</definedName>
    <definedName name="ZakladDPHSniVypocet" localSheetId="1">'Krycí list'!$F$40</definedName>
    <definedName name="ZakladDPHZakl" localSheetId="4">'[2]Krycí list'!$G$25</definedName>
    <definedName name="ZakladDPHZakl" localSheetId="5">'[3]Krycí list'!$G$25</definedName>
    <definedName name="ZakladDPHZakl">'Krycí list'!$G$25</definedName>
    <definedName name="ZakladDPHZaklVypocet" localSheetId="1">'Krycí list'!$G$40</definedName>
    <definedName name="ZaObjednatele">'Krycí list'!$G$34</definedName>
    <definedName name="Zaokrouhleni" localSheetId="4">'[2]Krycí list'!$G$27</definedName>
    <definedName name="Zaokrouhleni" localSheetId="5">'[3]Krycí list'!$G$27</definedName>
    <definedName name="Zaokrouhleni">'Krycí list'!$G$27</definedName>
    <definedName name="ZaZhotovitele">'Krycí list'!$D$34</definedName>
    <definedName name="Zhotovitel">'Krycí list'!$D$11:$G$11</definedName>
  </definedNames>
  <calcPr calcId="162913"/>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AC31" i="14" l="1"/>
  <c r="U29" i="14"/>
  <c r="U28" i="14" s="1"/>
  <c r="Q29" i="14"/>
  <c r="O29" i="14"/>
  <c r="K29" i="14"/>
  <c r="K28" i="14" s="1"/>
  <c r="H77" i="1" s="1"/>
  <c r="I29" i="14"/>
  <c r="I28" i="14" s="1"/>
  <c r="G77" i="1" s="1"/>
  <c r="F29" i="14"/>
  <c r="G29" i="14" s="1"/>
  <c r="Q28" i="14"/>
  <c r="O28" i="14"/>
  <c r="U27" i="14"/>
  <c r="Q27" i="14"/>
  <c r="O27" i="14"/>
  <c r="K27" i="14"/>
  <c r="I27" i="14"/>
  <c r="F27" i="14"/>
  <c r="G27" i="14" s="1"/>
  <c r="M27" i="14" s="1"/>
  <c r="U26" i="14"/>
  <c r="Q26" i="14"/>
  <c r="O26" i="14"/>
  <c r="K26" i="14"/>
  <c r="I26" i="14"/>
  <c r="F26" i="14"/>
  <c r="G26" i="14" s="1"/>
  <c r="M26" i="14" s="1"/>
  <c r="U25" i="14"/>
  <c r="Q25" i="14"/>
  <c r="O25" i="14"/>
  <c r="K25" i="14"/>
  <c r="I25" i="14"/>
  <c r="F25" i="14"/>
  <c r="G25" i="14" s="1"/>
  <c r="M25" i="14" s="1"/>
  <c r="U24" i="14"/>
  <c r="Q24" i="14"/>
  <c r="O24" i="14"/>
  <c r="K24" i="14"/>
  <c r="I24" i="14"/>
  <c r="F24" i="14"/>
  <c r="G24" i="14" s="1"/>
  <c r="M24" i="14" s="1"/>
  <c r="U23" i="14"/>
  <c r="Q23" i="14"/>
  <c r="O23" i="14"/>
  <c r="K23" i="14"/>
  <c r="I23" i="14"/>
  <c r="F23" i="14"/>
  <c r="G23" i="14" s="1"/>
  <c r="M23" i="14" s="1"/>
  <c r="U22" i="14"/>
  <c r="Q22" i="14"/>
  <c r="O22" i="14"/>
  <c r="K22" i="14"/>
  <c r="I22" i="14"/>
  <c r="F22" i="14"/>
  <c r="G22" i="14" s="1"/>
  <c r="M22" i="14" s="1"/>
  <c r="U21" i="14"/>
  <c r="Q21" i="14"/>
  <c r="O21" i="14"/>
  <c r="K21" i="14"/>
  <c r="I21" i="14"/>
  <c r="F21" i="14"/>
  <c r="G21" i="14" s="1"/>
  <c r="M21" i="14" s="1"/>
  <c r="U20" i="14"/>
  <c r="Q20" i="14"/>
  <c r="Q18" i="14" s="1"/>
  <c r="O20" i="14"/>
  <c r="K20" i="14"/>
  <c r="I20" i="14"/>
  <c r="F20" i="14"/>
  <c r="G20" i="14" s="1"/>
  <c r="M20" i="14" s="1"/>
  <c r="U19" i="14"/>
  <c r="Q19" i="14"/>
  <c r="O19" i="14"/>
  <c r="O18" i="14" s="1"/>
  <c r="K19" i="14"/>
  <c r="I19" i="14"/>
  <c r="F19" i="14"/>
  <c r="G19" i="14" s="1"/>
  <c r="U18" i="14"/>
  <c r="U17" i="14"/>
  <c r="Q17" i="14"/>
  <c r="O17" i="14"/>
  <c r="K17" i="14"/>
  <c r="I17" i="14"/>
  <c r="F17" i="14"/>
  <c r="G17" i="14" s="1"/>
  <c r="M17" i="14" s="1"/>
  <c r="U16" i="14"/>
  <c r="Q16" i="14"/>
  <c r="O16" i="14"/>
  <c r="K16" i="14"/>
  <c r="I16" i="14"/>
  <c r="F16" i="14"/>
  <c r="G16" i="14" s="1"/>
  <c r="M16" i="14" s="1"/>
  <c r="U15" i="14"/>
  <c r="Q15" i="14"/>
  <c r="O15" i="14"/>
  <c r="O14" i="14" s="1"/>
  <c r="K15" i="14"/>
  <c r="K14" i="14" s="1"/>
  <c r="H75" i="1" s="1"/>
  <c r="I15" i="14"/>
  <c r="F15" i="14"/>
  <c r="G15" i="14" s="1"/>
  <c r="U14" i="14"/>
  <c r="Q14" i="14"/>
  <c r="I14" i="14"/>
  <c r="G75" i="1" s="1"/>
  <c r="U13" i="14"/>
  <c r="Q13" i="14"/>
  <c r="O13" i="14"/>
  <c r="K13" i="14"/>
  <c r="I13" i="14"/>
  <c r="F13" i="14"/>
  <c r="G13" i="14" s="1"/>
  <c r="M13" i="14" s="1"/>
  <c r="U12" i="14"/>
  <c r="Q12" i="14"/>
  <c r="O12" i="14"/>
  <c r="K12" i="14"/>
  <c r="I12" i="14"/>
  <c r="F12" i="14"/>
  <c r="G12" i="14" s="1"/>
  <c r="M12" i="14" s="1"/>
  <c r="U11" i="14"/>
  <c r="Q11" i="14"/>
  <c r="O11" i="14"/>
  <c r="K11" i="14"/>
  <c r="I11" i="14"/>
  <c r="F11" i="14"/>
  <c r="G11" i="14" s="1"/>
  <c r="M11" i="14" s="1"/>
  <c r="U10" i="14"/>
  <c r="Q10" i="14"/>
  <c r="O10" i="14"/>
  <c r="K10" i="14"/>
  <c r="I10" i="14"/>
  <c r="F10" i="14"/>
  <c r="G10" i="14" s="1"/>
  <c r="M10" i="14" s="1"/>
  <c r="U9" i="14"/>
  <c r="U8" i="14" s="1"/>
  <c r="Q9" i="14"/>
  <c r="O9" i="14"/>
  <c r="K9" i="14"/>
  <c r="I9" i="14"/>
  <c r="F9" i="14"/>
  <c r="G9" i="14" s="1"/>
  <c r="Q8" i="14"/>
  <c r="O8" i="14"/>
  <c r="I77" i="1" l="1"/>
  <c r="K18" i="14"/>
  <c r="H76" i="1" s="1"/>
  <c r="K8" i="14"/>
  <c r="H74" i="1" s="1"/>
  <c r="I18" i="14"/>
  <c r="G76" i="1" s="1"/>
  <c r="M19" i="14"/>
  <c r="M18" i="14" s="1"/>
  <c r="G18" i="14"/>
  <c r="I75" i="1"/>
  <c r="M29" i="14"/>
  <c r="M28" i="14" s="1"/>
  <c r="G28" i="14"/>
  <c r="I8" i="14"/>
  <c r="G74" i="1" s="1"/>
  <c r="G8" i="14"/>
  <c r="M9" i="14"/>
  <c r="M8" i="14" s="1"/>
  <c r="AD31" i="14"/>
  <c r="M15" i="14"/>
  <c r="M14" i="14" s="1"/>
  <c r="G14" i="14"/>
  <c r="I74" i="1" l="1"/>
  <c r="H78" i="1"/>
  <c r="I76" i="1"/>
  <c r="I78" i="1"/>
  <c r="G78" i="1"/>
  <c r="G31" i="14"/>
  <c r="AC94" i="13"/>
  <c r="U92" i="13"/>
  <c r="Q92" i="13"/>
  <c r="O92" i="13"/>
  <c r="K92" i="13"/>
  <c r="I92" i="13"/>
  <c r="F92" i="13"/>
  <c r="G92" i="13" s="1"/>
  <c r="M92" i="13" s="1"/>
  <c r="U91" i="13"/>
  <c r="Q91" i="13"/>
  <c r="O91" i="13"/>
  <c r="K91" i="13"/>
  <c r="I91" i="13"/>
  <c r="F91" i="13"/>
  <c r="G91" i="13" s="1"/>
  <c r="M91" i="13" s="1"/>
  <c r="U90" i="13"/>
  <c r="Q90" i="13"/>
  <c r="O90" i="13"/>
  <c r="K90" i="13"/>
  <c r="I90" i="13"/>
  <c r="F90" i="13"/>
  <c r="G90" i="13" s="1"/>
  <c r="M90" i="13" s="1"/>
  <c r="U89" i="13"/>
  <c r="U88" i="13" s="1"/>
  <c r="Q89" i="13"/>
  <c r="Q88" i="13" s="1"/>
  <c r="O89" i="13"/>
  <c r="O88" i="13" s="1"/>
  <c r="K89" i="13"/>
  <c r="I89" i="13"/>
  <c r="F89" i="13"/>
  <c r="G89" i="13" s="1"/>
  <c r="U87" i="13"/>
  <c r="Q87" i="13"/>
  <c r="O87" i="13"/>
  <c r="K87" i="13"/>
  <c r="I87" i="13"/>
  <c r="F87" i="13"/>
  <c r="G87" i="13" s="1"/>
  <c r="M87" i="13" s="1"/>
  <c r="U86" i="13"/>
  <c r="Q86" i="13"/>
  <c r="O86" i="13"/>
  <c r="K86" i="13"/>
  <c r="I86" i="13"/>
  <c r="F86" i="13"/>
  <c r="G86" i="13" s="1"/>
  <c r="M86" i="13" s="1"/>
  <c r="U85" i="13"/>
  <c r="U84" i="13" s="1"/>
  <c r="Q85" i="13"/>
  <c r="Q84" i="13" s="1"/>
  <c r="O85" i="13"/>
  <c r="K85" i="13"/>
  <c r="I85" i="13"/>
  <c r="F85" i="13"/>
  <c r="G85" i="13" s="1"/>
  <c r="O84" i="13"/>
  <c r="K84" i="13"/>
  <c r="H70" i="1" s="1"/>
  <c r="U83" i="13"/>
  <c r="Q83" i="13"/>
  <c r="O83" i="13"/>
  <c r="K83" i="13"/>
  <c r="I83" i="13"/>
  <c r="F83" i="13"/>
  <c r="G83" i="13" s="1"/>
  <c r="M83" i="13" s="1"/>
  <c r="U82" i="13"/>
  <c r="Q82" i="13"/>
  <c r="Q81" i="13" s="1"/>
  <c r="O82" i="13"/>
  <c r="O81" i="13" s="1"/>
  <c r="K82" i="13"/>
  <c r="K81" i="13" s="1"/>
  <c r="H69" i="1" s="1"/>
  <c r="I82" i="13"/>
  <c r="F82" i="13"/>
  <c r="G82" i="13" s="1"/>
  <c r="U81" i="13"/>
  <c r="U80" i="13"/>
  <c r="Q80" i="13"/>
  <c r="Q79" i="13" s="1"/>
  <c r="O80" i="13"/>
  <c r="O79" i="13" s="1"/>
  <c r="K80" i="13"/>
  <c r="I80" i="13"/>
  <c r="F80" i="13"/>
  <c r="G80" i="13" s="1"/>
  <c r="U79" i="13"/>
  <c r="K79" i="13"/>
  <c r="H68" i="1" s="1"/>
  <c r="I79" i="13"/>
  <c r="G68" i="1" s="1"/>
  <c r="U78" i="13"/>
  <c r="Q78" i="13"/>
  <c r="O78" i="13"/>
  <c r="K78" i="13"/>
  <c r="I78" i="13"/>
  <c r="F78" i="13"/>
  <c r="G78" i="13" s="1"/>
  <c r="M78" i="13" s="1"/>
  <c r="U77" i="13"/>
  <c r="U76" i="13" s="1"/>
  <c r="Q77" i="13"/>
  <c r="O77" i="13"/>
  <c r="O76" i="13" s="1"/>
  <c r="K77" i="13"/>
  <c r="I77" i="13"/>
  <c r="I76" i="13" s="1"/>
  <c r="G67" i="1" s="1"/>
  <c r="F77" i="13"/>
  <c r="G77" i="13" s="1"/>
  <c r="Q76" i="13"/>
  <c r="U75" i="13"/>
  <c r="Q75" i="13"/>
  <c r="O75" i="13"/>
  <c r="K75" i="13"/>
  <c r="I75" i="13"/>
  <c r="F75" i="13"/>
  <c r="G75" i="13" s="1"/>
  <c r="M75" i="13" s="1"/>
  <c r="U74" i="13"/>
  <c r="Q74" i="13"/>
  <c r="O74" i="13"/>
  <c r="K74" i="13"/>
  <c r="I74" i="13"/>
  <c r="F74" i="13"/>
  <c r="G74" i="13" s="1"/>
  <c r="M74" i="13" s="1"/>
  <c r="U73" i="13"/>
  <c r="Q73" i="13"/>
  <c r="O73" i="13"/>
  <c r="K73" i="13"/>
  <c r="I73" i="13"/>
  <c r="F73" i="13"/>
  <c r="G73" i="13" s="1"/>
  <c r="M73" i="13" s="1"/>
  <c r="U72" i="13"/>
  <c r="Q72" i="13"/>
  <c r="O72" i="13"/>
  <c r="K72" i="13"/>
  <c r="I72" i="13"/>
  <c r="F72" i="13"/>
  <c r="G72" i="13" s="1"/>
  <c r="M72" i="13" s="1"/>
  <c r="U71" i="13"/>
  <c r="Q71" i="13"/>
  <c r="O71" i="13"/>
  <c r="K71" i="13"/>
  <c r="I71" i="13"/>
  <c r="F71" i="13"/>
  <c r="G71" i="13" s="1"/>
  <c r="M71" i="13" s="1"/>
  <c r="U70" i="13"/>
  <c r="Q70" i="13"/>
  <c r="O70" i="13"/>
  <c r="K70" i="13"/>
  <c r="I70" i="13"/>
  <c r="F70" i="13"/>
  <c r="G70" i="13" s="1"/>
  <c r="M70" i="13" s="1"/>
  <c r="U69" i="13"/>
  <c r="Q69" i="13"/>
  <c r="O69" i="13"/>
  <c r="K69" i="13"/>
  <c r="I69" i="13"/>
  <c r="F69" i="13"/>
  <c r="G69" i="13" s="1"/>
  <c r="M69" i="13" s="1"/>
  <c r="U68" i="13"/>
  <c r="Q68" i="13"/>
  <c r="O68" i="13"/>
  <c r="K68" i="13"/>
  <c r="I68" i="13"/>
  <c r="F68" i="13"/>
  <c r="G68" i="13" s="1"/>
  <c r="M68" i="13" s="1"/>
  <c r="U67" i="13"/>
  <c r="Q67" i="13"/>
  <c r="O67" i="13"/>
  <c r="K67" i="13"/>
  <c r="I67" i="13"/>
  <c r="F67" i="13"/>
  <c r="G67" i="13" s="1"/>
  <c r="M67" i="13" s="1"/>
  <c r="U66" i="13"/>
  <c r="Q66" i="13"/>
  <c r="O66" i="13"/>
  <c r="K66" i="13"/>
  <c r="I66" i="13"/>
  <c r="F66" i="13"/>
  <c r="G66" i="13" s="1"/>
  <c r="M66" i="13" s="1"/>
  <c r="U65" i="13"/>
  <c r="Q65" i="13"/>
  <c r="O65" i="13"/>
  <c r="K65" i="13"/>
  <c r="I65" i="13"/>
  <c r="F65" i="13"/>
  <c r="G65" i="13" s="1"/>
  <c r="M65" i="13" s="1"/>
  <c r="U64" i="13"/>
  <c r="Q64" i="13"/>
  <c r="O64" i="13"/>
  <c r="K64" i="13"/>
  <c r="I64" i="13"/>
  <c r="F64" i="13"/>
  <c r="G64" i="13" s="1"/>
  <c r="M64" i="13" s="1"/>
  <c r="U63" i="13"/>
  <c r="Q63" i="13"/>
  <c r="O63" i="13"/>
  <c r="K63" i="13"/>
  <c r="I63" i="13"/>
  <c r="F63" i="13"/>
  <c r="G63" i="13" s="1"/>
  <c r="M63" i="13" s="1"/>
  <c r="U62" i="13"/>
  <c r="Q62" i="13"/>
  <c r="O62" i="13"/>
  <c r="K62" i="13"/>
  <c r="I62" i="13"/>
  <c r="F62" i="13"/>
  <c r="G62" i="13" s="1"/>
  <c r="M62" i="13" s="1"/>
  <c r="U61" i="13"/>
  <c r="Q61" i="13"/>
  <c r="O61" i="13"/>
  <c r="K61" i="13"/>
  <c r="I61" i="13"/>
  <c r="F61" i="13"/>
  <c r="G61" i="13" s="1"/>
  <c r="M61" i="13" s="1"/>
  <c r="U60" i="13"/>
  <c r="Q60" i="13"/>
  <c r="O60" i="13"/>
  <c r="K60" i="13"/>
  <c r="I60" i="13"/>
  <c r="F60" i="13"/>
  <c r="G60" i="13" s="1"/>
  <c r="M60" i="13" s="1"/>
  <c r="U59" i="13"/>
  <c r="Q59" i="13"/>
  <c r="O59" i="13"/>
  <c r="K59" i="13"/>
  <c r="I59" i="13"/>
  <c r="F59" i="13"/>
  <c r="G59" i="13" s="1"/>
  <c r="M59" i="13" s="1"/>
  <c r="U58" i="13"/>
  <c r="Q58" i="13"/>
  <c r="O58" i="13"/>
  <c r="K58" i="13"/>
  <c r="I58" i="13"/>
  <c r="F58" i="13"/>
  <c r="G58" i="13" s="1"/>
  <c r="M58" i="13" s="1"/>
  <c r="U57" i="13"/>
  <c r="Q57" i="13"/>
  <c r="O57" i="13"/>
  <c r="K57" i="13"/>
  <c r="I57" i="13"/>
  <c r="F57" i="13"/>
  <c r="G57" i="13" s="1"/>
  <c r="M57" i="13" s="1"/>
  <c r="U56" i="13"/>
  <c r="Q56" i="13"/>
  <c r="O56" i="13"/>
  <c r="K56" i="13"/>
  <c r="I56" i="13"/>
  <c r="F56" i="13"/>
  <c r="G56" i="13" s="1"/>
  <c r="M56" i="13" s="1"/>
  <c r="U55" i="13"/>
  <c r="Q55" i="13"/>
  <c r="O55" i="13"/>
  <c r="K55" i="13"/>
  <c r="I55" i="13"/>
  <c r="F55" i="13"/>
  <c r="G55" i="13" s="1"/>
  <c r="M55" i="13" s="1"/>
  <c r="U54" i="13"/>
  <c r="Q54" i="13"/>
  <c r="O54" i="13"/>
  <c r="K54" i="13"/>
  <c r="I54" i="13"/>
  <c r="F54" i="13"/>
  <c r="G54" i="13" s="1"/>
  <c r="M54" i="13" s="1"/>
  <c r="U53" i="13"/>
  <c r="Q53" i="13"/>
  <c r="O53" i="13"/>
  <c r="K53" i="13"/>
  <c r="I53" i="13"/>
  <c r="F53" i="13"/>
  <c r="G53" i="13" s="1"/>
  <c r="M53" i="13" s="1"/>
  <c r="U52" i="13"/>
  <c r="Q52" i="13"/>
  <c r="O52" i="13"/>
  <c r="K52" i="13"/>
  <c r="I52" i="13"/>
  <c r="F52" i="13"/>
  <c r="G52" i="13" s="1"/>
  <c r="M52" i="13" s="1"/>
  <c r="U51" i="13"/>
  <c r="Q51" i="13"/>
  <c r="O51" i="13"/>
  <c r="K51" i="13"/>
  <c r="I51" i="13"/>
  <c r="F51" i="13"/>
  <c r="G51" i="13" s="1"/>
  <c r="M51" i="13" s="1"/>
  <c r="U50" i="13"/>
  <c r="Q50" i="13"/>
  <c r="O50" i="13"/>
  <c r="K50" i="13"/>
  <c r="I50" i="13"/>
  <c r="F50" i="13"/>
  <c r="G50" i="13" s="1"/>
  <c r="M50" i="13" s="1"/>
  <c r="U49" i="13"/>
  <c r="Q49" i="13"/>
  <c r="O49" i="13"/>
  <c r="K49" i="13"/>
  <c r="I49" i="13"/>
  <c r="F49" i="13"/>
  <c r="G49" i="13" s="1"/>
  <c r="M49" i="13" s="1"/>
  <c r="U48" i="13"/>
  <c r="Q48" i="13"/>
  <c r="O48" i="13"/>
  <c r="K48" i="13"/>
  <c r="I48" i="13"/>
  <c r="F48" i="13"/>
  <c r="G48" i="13" s="1"/>
  <c r="M48" i="13" s="1"/>
  <c r="U47" i="13"/>
  <c r="Q47" i="13"/>
  <c r="O47" i="13"/>
  <c r="K47" i="13"/>
  <c r="I47" i="13"/>
  <c r="F47" i="13"/>
  <c r="G47" i="13" s="1"/>
  <c r="M47" i="13" s="1"/>
  <c r="U46" i="13"/>
  <c r="Q46" i="13"/>
  <c r="O46" i="13"/>
  <c r="K46" i="13"/>
  <c r="I46" i="13"/>
  <c r="F46" i="13"/>
  <c r="G46" i="13" s="1"/>
  <c r="M46" i="13" s="1"/>
  <c r="U45" i="13"/>
  <c r="Q45" i="13"/>
  <c r="O45" i="13"/>
  <c r="K45" i="13"/>
  <c r="I45" i="13"/>
  <c r="F45" i="13"/>
  <c r="G45" i="13" s="1"/>
  <c r="M45" i="13" s="1"/>
  <c r="U44" i="13"/>
  <c r="Q44" i="13"/>
  <c r="O44" i="13"/>
  <c r="K44" i="13"/>
  <c r="I44" i="13"/>
  <c r="F44" i="13"/>
  <c r="G44" i="13" s="1"/>
  <c r="M44" i="13" s="1"/>
  <c r="U43" i="13"/>
  <c r="Q43" i="13"/>
  <c r="O43" i="13"/>
  <c r="K43" i="13"/>
  <c r="I43" i="13"/>
  <c r="F43" i="13"/>
  <c r="G43" i="13" s="1"/>
  <c r="M43" i="13" s="1"/>
  <c r="U42" i="13"/>
  <c r="Q42" i="13"/>
  <c r="O42" i="13"/>
  <c r="K42" i="13"/>
  <c r="I42" i="13"/>
  <c r="F42" i="13"/>
  <c r="G42" i="13" s="1"/>
  <c r="M42" i="13" s="1"/>
  <c r="U41" i="13"/>
  <c r="Q41" i="13"/>
  <c r="O41" i="13"/>
  <c r="K41" i="13"/>
  <c r="I41" i="13"/>
  <c r="F41" i="13"/>
  <c r="G41" i="13" s="1"/>
  <c r="M41" i="13" s="1"/>
  <c r="U40" i="13"/>
  <c r="Q40" i="13"/>
  <c r="O40" i="13"/>
  <c r="K40" i="13"/>
  <c r="I40" i="13"/>
  <c r="F40" i="13"/>
  <c r="G40" i="13" s="1"/>
  <c r="M40" i="13" s="1"/>
  <c r="U39" i="13"/>
  <c r="Q39" i="13"/>
  <c r="O39" i="13"/>
  <c r="K39" i="13"/>
  <c r="I39" i="13"/>
  <c r="F39" i="13"/>
  <c r="G39" i="13" s="1"/>
  <c r="M39" i="13" s="1"/>
  <c r="U38" i="13"/>
  <c r="Q38" i="13"/>
  <c r="O38" i="13"/>
  <c r="K38" i="13"/>
  <c r="I38" i="13"/>
  <c r="F38" i="13"/>
  <c r="G38" i="13" s="1"/>
  <c r="M38" i="13" s="1"/>
  <c r="U37" i="13"/>
  <c r="Q37" i="13"/>
  <c r="O37" i="13"/>
  <c r="K37" i="13"/>
  <c r="I37" i="13"/>
  <c r="F37" i="13"/>
  <c r="G37" i="13" s="1"/>
  <c r="M37" i="13" s="1"/>
  <c r="U36" i="13"/>
  <c r="Q36" i="13"/>
  <c r="O36" i="13"/>
  <c r="K36" i="13"/>
  <c r="I36" i="13"/>
  <c r="F36" i="13"/>
  <c r="G36" i="13" s="1"/>
  <c r="M36" i="13" s="1"/>
  <c r="U35" i="13"/>
  <c r="Q35" i="13"/>
  <c r="O35" i="13"/>
  <c r="K35" i="13"/>
  <c r="I35" i="13"/>
  <c r="F35" i="13"/>
  <c r="G35" i="13" s="1"/>
  <c r="M35" i="13" s="1"/>
  <c r="U34" i="13"/>
  <c r="Q34" i="13"/>
  <c r="O34" i="13"/>
  <c r="K34" i="13"/>
  <c r="I34" i="13"/>
  <c r="F34" i="13"/>
  <c r="G34" i="13" s="1"/>
  <c r="M34" i="13" s="1"/>
  <c r="U33" i="13"/>
  <c r="Q33" i="13"/>
  <c r="O33" i="13"/>
  <c r="K33" i="13"/>
  <c r="I33" i="13"/>
  <c r="F33" i="13"/>
  <c r="G33" i="13" s="1"/>
  <c r="M33" i="13" s="1"/>
  <c r="U32" i="13"/>
  <c r="Q32" i="13"/>
  <c r="O32" i="13"/>
  <c r="K32" i="13"/>
  <c r="I32" i="13"/>
  <c r="F32" i="13"/>
  <c r="G32" i="13" s="1"/>
  <c r="M32" i="13" s="1"/>
  <c r="U31" i="13"/>
  <c r="Q31" i="13"/>
  <c r="O31" i="13"/>
  <c r="K31" i="13"/>
  <c r="I31" i="13"/>
  <c r="F31" i="13"/>
  <c r="G31" i="13" s="1"/>
  <c r="M31" i="13" s="1"/>
  <c r="U30" i="13"/>
  <c r="Q30" i="13"/>
  <c r="O30" i="13"/>
  <c r="K30" i="13"/>
  <c r="I30" i="13"/>
  <c r="F30" i="13"/>
  <c r="G30" i="13" s="1"/>
  <c r="M30" i="13" s="1"/>
  <c r="U29" i="13"/>
  <c r="Q29" i="13"/>
  <c r="O29" i="13"/>
  <c r="K29" i="13"/>
  <c r="I29" i="13"/>
  <c r="F29" i="13"/>
  <c r="G29" i="13" s="1"/>
  <c r="M29" i="13" s="1"/>
  <c r="U28" i="13"/>
  <c r="Q28" i="13"/>
  <c r="O28" i="13"/>
  <c r="K28" i="13"/>
  <c r="I28" i="13"/>
  <c r="F28" i="13"/>
  <c r="G28" i="13" s="1"/>
  <c r="M28" i="13" s="1"/>
  <c r="U27" i="13"/>
  <c r="Q27" i="13"/>
  <c r="O27" i="13"/>
  <c r="K27" i="13"/>
  <c r="I27" i="13"/>
  <c r="F27" i="13"/>
  <c r="G27" i="13" s="1"/>
  <c r="M27" i="13" s="1"/>
  <c r="U26" i="13"/>
  <c r="Q26" i="13"/>
  <c r="O26" i="13"/>
  <c r="K26" i="13"/>
  <c r="I26" i="13"/>
  <c r="F26" i="13"/>
  <c r="G26" i="13" s="1"/>
  <c r="M26" i="13" s="1"/>
  <c r="U25" i="13"/>
  <c r="Q25" i="13"/>
  <c r="O25" i="13"/>
  <c r="K25" i="13"/>
  <c r="I25" i="13"/>
  <c r="F25" i="13"/>
  <c r="G25" i="13" s="1"/>
  <c r="M25" i="13" s="1"/>
  <c r="U24" i="13"/>
  <c r="Q24" i="13"/>
  <c r="O24" i="13"/>
  <c r="K24" i="13"/>
  <c r="I24" i="13"/>
  <c r="F24" i="13"/>
  <c r="G24" i="13" s="1"/>
  <c r="M24" i="13" s="1"/>
  <c r="U23" i="13"/>
  <c r="Q23" i="13"/>
  <c r="O23" i="13"/>
  <c r="K23" i="13"/>
  <c r="I23" i="13"/>
  <c r="F23" i="13"/>
  <c r="G23" i="13" s="1"/>
  <c r="U22" i="13"/>
  <c r="O22" i="13"/>
  <c r="U21" i="13"/>
  <c r="U20" i="13" s="1"/>
  <c r="Q21" i="13"/>
  <c r="Q20" i="13" s="1"/>
  <c r="O21" i="13"/>
  <c r="O20" i="13" s="1"/>
  <c r="K21" i="13"/>
  <c r="K20" i="13" s="1"/>
  <c r="H65" i="1" s="1"/>
  <c r="I21" i="13"/>
  <c r="I20" i="13" s="1"/>
  <c r="G65" i="1" s="1"/>
  <c r="F21" i="13"/>
  <c r="G21" i="13" s="1"/>
  <c r="M21" i="13" s="1"/>
  <c r="M20" i="13" s="1"/>
  <c r="U19" i="13"/>
  <c r="Q19" i="13"/>
  <c r="O19" i="13"/>
  <c r="K19" i="13"/>
  <c r="I19" i="13"/>
  <c r="F19" i="13"/>
  <c r="G19" i="13" s="1"/>
  <c r="M19" i="13" s="1"/>
  <c r="U18" i="13"/>
  <c r="Q18" i="13"/>
  <c r="O18" i="13"/>
  <c r="K18" i="13"/>
  <c r="I18" i="13"/>
  <c r="F18" i="13"/>
  <c r="G18" i="13" s="1"/>
  <c r="M18" i="13" s="1"/>
  <c r="U17" i="13"/>
  <c r="U16" i="13" s="1"/>
  <c r="Q17" i="13"/>
  <c r="Q16" i="13" s="1"/>
  <c r="O17" i="13"/>
  <c r="K17" i="13"/>
  <c r="I17" i="13"/>
  <c r="F17" i="13"/>
  <c r="G17" i="13" s="1"/>
  <c r="O16" i="13"/>
  <c r="U15" i="13"/>
  <c r="Q15" i="13"/>
  <c r="O15" i="13"/>
  <c r="K15" i="13"/>
  <c r="I15" i="13"/>
  <c r="F15" i="13"/>
  <c r="G15" i="13" s="1"/>
  <c r="M15" i="13" s="1"/>
  <c r="U14" i="13"/>
  <c r="Q14" i="13"/>
  <c r="O14" i="13"/>
  <c r="K14" i="13"/>
  <c r="I14" i="13"/>
  <c r="F14" i="13"/>
  <c r="G14" i="13" s="1"/>
  <c r="M14" i="13" s="1"/>
  <c r="U13" i="13"/>
  <c r="Q13" i="13"/>
  <c r="O13" i="13"/>
  <c r="O12" i="13" s="1"/>
  <c r="K13" i="13"/>
  <c r="I13" i="13"/>
  <c r="F13" i="13"/>
  <c r="G13" i="13" s="1"/>
  <c r="Q12" i="13"/>
  <c r="U11" i="13"/>
  <c r="Q11" i="13"/>
  <c r="O11" i="13"/>
  <c r="K11" i="13"/>
  <c r="I11" i="13"/>
  <c r="F11" i="13"/>
  <c r="G11" i="13" s="1"/>
  <c r="M11" i="13" s="1"/>
  <c r="U10" i="13"/>
  <c r="Q10" i="13"/>
  <c r="O10" i="13"/>
  <c r="K10" i="13"/>
  <c r="I10" i="13"/>
  <c r="F10" i="13"/>
  <c r="G10" i="13" s="1"/>
  <c r="M10" i="13" s="1"/>
  <c r="U9" i="13"/>
  <c r="U8" i="13" s="1"/>
  <c r="Q9" i="13"/>
  <c r="Q8" i="13" s="1"/>
  <c r="O9" i="13"/>
  <c r="K9" i="13"/>
  <c r="I9" i="13"/>
  <c r="F9" i="13"/>
  <c r="G9" i="13" s="1"/>
  <c r="O8" i="13"/>
  <c r="I81" i="13" l="1"/>
  <c r="G69" i="1" s="1"/>
  <c r="I12" i="13"/>
  <c r="G63" i="1" s="1"/>
  <c r="K88" i="13"/>
  <c r="H71" i="1" s="1"/>
  <c r="K76" i="13"/>
  <c r="H67" i="1" s="1"/>
  <c r="K22" i="13"/>
  <c r="H66" i="1" s="1"/>
  <c r="K16" i="13"/>
  <c r="H64" i="1" s="1"/>
  <c r="K8" i="13"/>
  <c r="H62" i="1" s="1"/>
  <c r="I88" i="13"/>
  <c r="G71" i="1" s="1"/>
  <c r="I71" i="1" s="1"/>
  <c r="I84" i="13"/>
  <c r="G70" i="1" s="1"/>
  <c r="I22" i="13"/>
  <c r="G66" i="1" s="1"/>
  <c r="I16" i="13"/>
  <c r="G64" i="1" s="1"/>
  <c r="I8" i="13"/>
  <c r="G62" i="1" s="1"/>
  <c r="M89" i="13"/>
  <c r="M88" i="13" s="1"/>
  <c r="G88" i="13"/>
  <c r="M77" i="13"/>
  <c r="M76" i="13" s="1"/>
  <c r="G76" i="13"/>
  <c r="M82" i="13"/>
  <c r="G81" i="13"/>
  <c r="U12" i="13"/>
  <c r="G20" i="13"/>
  <c r="Q22" i="13"/>
  <c r="K12" i="13"/>
  <c r="H63" i="1" s="1"/>
  <c r="I70" i="1"/>
  <c r="G22" i="13"/>
  <c r="M23" i="13"/>
  <c r="M22" i="13" s="1"/>
  <c r="M81" i="13"/>
  <c r="G12" i="13"/>
  <c r="M13" i="13"/>
  <c r="M12" i="13" s="1"/>
  <c r="M80" i="13"/>
  <c r="M79" i="13" s="1"/>
  <c r="G79" i="13"/>
  <c r="AD94" i="13"/>
  <c r="G8" i="13"/>
  <c r="M9" i="13"/>
  <c r="M8" i="13" s="1"/>
  <c r="G16" i="13"/>
  <c r="M17" i="13"/>
  <c r="M16" i="13" s="1"/>
  <c r="G84" i="13"/>
  <c r="M85" i="13"/>
  <c r="M84" i="13" s="1"/>
  <c r="H72" i="1" l="1"/>
  <c r="G72" i="1"/>
  <c r="G94" i="13"/>
  <c r="AC95" i="12" l="1"/>
  <c r="F39" i="1" s="1"/>
  <c r="F9" i="12"/>
  <c r="G9" i="12" s="1"/>
  <c r="I9" i="12"/>
  <c r="K9" i="12"/>
  <c r="O9" i="12"/>
  <c r="Q9" i="12"/>
  <c r="U9" i="12"/>
  <c r="F10" i="12"/>
  <c r="G10" i="12" s="1"/>
  <c r="M10" i="12" s="1"/>
  <c r="I10" i="12"/>
  <c r="K10" i="12"/>
  <c r="O10" i="12"/>
  <c r="Q10" i="12"/>
  <c r="U10" i="12"/>
  <c r="F11" i="12"/>
  <c r="G11" i="12" s="1"/>
  <c r="M11" i="12" s="1"/>
  <c r="I11" i="12"/>
  <c r="K11" i="12"/>
  <c r="O11" i="12"/>
  <c r="Q11" i="12"/>
  <c r="U11" i="12"/>
  <c r="F13" i="12"/>
  <c r="G13" i="12" s="1"/>
  <c r="I13" i="12"/>
  <c r="K13" i="12"/>
  <c r="O13" i="12"/>
  <c r="Q13" i="12"/>
  <c r="U13" i="12"/>
  <c r="F14" i="12"/>
  <c r="G14" i="12" s="1"/>
  <c r="M14" i="12" s="1"/>
  <c r="I14" i="12"/>
  <c r="K14" i="12"/>
  <c r="O14" i="12"/>
  <c r="Q14" i="12"/>
  <c r="U14" i="12"/>
  <c r="F15" i="12"/>
  <c r="G15" i="12" s="1"/>
  <c r="M15" i="12" s="1"/>
  <c r="I15" i="12"/>
  <c r="K15" i="12"/>
  <c r="O15" i="12"/>
  <c r="Q15" i="12"/>
  <c r="U15" i="12"/>
  <c r="F16" i="12"/>
  <c r="G16" i="12" s="1"/>
  <c r="M16" i="12" s="1"/>
  <c r="I16" i="12"/>
  <c r="K16" i="12"/>
  <c r="O16" i="12"/>
  <c r="Q16" i="12"/>
  <c r="U16" i="12"/>
  <c r="F17" i="12"/>
  <c r="G17" i="12" s="1"/>
  <c r="M17" i="12" s="1"/>
  <c r="I17" i="12"/>
  <c r="K17" i="12"/>
  <c r="O17" i="12"/>
  <c r="Q17" i="12"/>
  <c r="U17" i="12"/>
  <c r="F19" i="12"/>
  <c r="G19" i="12" s="1"/>
  <c r="M19" i="12" s="1"/>
  <c r="I19" i="12"/>
  <c r="K19" i="12"/>
  <c r="O19" i="12"/>
  <c r="O18" i="12" s="1"/>
  <c r="Q19" i="12"/>
  <c r="U19" i="12"/>
  <c r="F20" i="12"/>
  <c r="G20" i="12"/>
  <c r="M20" i="12" s="1"/>
  <c r="I20" i="12"/>
  <c r="K20" i="12"/>
  <c r="O20" i="12"/>
  <c r="Q20" i="12"/>
  <c r="U20" i="12"/>
  <c r="F21" i="12"/>
  <c r="G21" i="12"/>
  <c r="M21" i="12" s="1"/>
  <c r="I21" i="12"/>
  <c r="K21" i="12"/>
  <c r="O21" i="12"/>
  <c r="Q21" i="12"/>
  <c r="U21" i="12"/>
  <c r="F23" i="12"/>
  <c r="G23" i="12" s="1"/>
  <c r="M23" i="12" s="1"/>
  <c r="M22" i="12" s="1"/>
  <c r="I23" i="12"/>
  <c r="K23" i="12"/>
  <c r="O23" i="12"/>
  <c r="O22" i="12" s="1"/>
  <c r="Q23" i="12"/>
  <c r="Q22" i="12" s="1"/>
  <c r="U23" i="12"/>
  <c r="U22" i="12" s="1"/>
  <c r="F25" i="12"/>
  <c r="G25" i="12" s="1"/>
  <c r="I25" i="12"/>
  <c r="K25" i="12"/>
  <c r="O25" i="12"/>
  <c r="Q25" i="12"/>
  <c r="U25" i="12"/>
  <c r="F26" i="12"/>
  <c r="G26" i="12" s="1"/>
  <c r="M26" i="12" s="1"/>
  <c r="I26" i="12"/>
  <c r="K26" i="12"/>
  <c r="O26" i="12"/>
  <c r="Q26" i="12"/>
  <c r="U26" i="12"/>
  <c r="F27" i="12"/>
  <c r="G27" i="12" s="1"/>
  <c r="M27" i="12" s="1"/>
  <c r="I27" i="12"/>
  <c r="K27" i="12"/>
  <c r="O27" i="12"/>
  <c r="Q27" i="12"/>
  <c r="U27" i="12"/>
  <c r="F28" i="12"/>
  <c r="G28" i="12" s="1"/>
  <c r="M28" i="12" s="1"/>
  <c r="I28" i="12"/>
  <c r="K28" i="12"/>
  <c r="O28" i="12"/>
  <c r="Q28" i="12"/>
  <c r="U28" i="12"/>
  <c r="F29" i="12"/>
  <c r="G29" i="12" s="1"/>
  <c r="M29" i="12" s="1"/>
  <c r="I29" i="12"/>
  <c r="K29" i="12"/>
  <c r="O29" i="12"/>
  <c r="Q29" i="12"/>
  <c r="U29" i="12"/>
  <c r="F30" i="12"/>
  <c r="G30" i="12" s="1"/>
  <c r="M30" i="12" s="1"/>
  <c r="I30" i="12"/>
  <c r="K30" i="12"/>
  <c r="O30" i="12"/>
  <c r="Q30" i="12"/>
  <c r="U30" i="12"/>
  <c r="F31" i="12"/>
  <c r="G31" i="12" s="1"/>
  <c r="M31" i="12" s="1"/>
  <c r="I31" i="12"/>
  <c r="K31" i="12"/>
  <c r="O31" i="12"/>
  <c r="Q31" i="12"/>
  <c r="U31" i="12"/>
  <c r="F32" i="12"/>
  <c r="G32" i="12" s="1"/>
  <c r="M32" i="12" s="1"/>
  <c r="I32" i="12"/>
  <c r="K32" i="12"/>
  <c r="O32" i="12"/>
  <c r="Q32" i="12"/>
  <c r="U32" i="12"/>
  <c r="F33" i="12"/>
  <c r="G33" i="12" s="1"/>
  <c r="M33" i="12" s="1"/>
  <c r="I33" i="12"/>
  <c r="K33" i="12"/>
  <c r="O33" i="12"/>
  <c r="Q33" i="12"/>
  <c r="U33" i="12"/>
  <c r="F34" i="12"/>
  <c r="G34" i="12"/>
  <c r="M34" i="12" s="1"/>
  <c r="I34" i="12"/>
  <c r="K34" i="12"/>
  <c r="O34" i="12"/>
  <c r="Q34" i="12"/>
  <c r="U34" i="12"/>
  <c r="F35" i="12"/>
  <c r="G35" i="12" s="1"/>
  <c r="M35" i="12" s="1"/>
  <c r="I35" i="12"/>
  <c r="K35" i="12"/>
  <c r="O35" i="12"/>
  <c r="Q35" i="12"/>
  <c r="U35" i="12"/>
  <c r="F36" i="12"/>
  <c r="G36" i="12" s="1"/>
  <c r="M36" i="12" s="1"/>
  <c r="I36" i="12"/>
  <c r="K36" i="12"/>
  <c r="O36" i="12"/>
  <c r="Q36" i="12"/>
  <c r="U36" i="12"/>
  <c r="F37" i="12"/>
  <c r="G37" i="12" s="1"/>
  <c r="M37" i="12" s="1"/>
  <c r="I37" i="12"/>
  <c r="K37" i="12"/>
  <c r="O37" i="12"/>
  <c r="Q37" i="12"/>
  <c r="U37" i="12"/>
  <c r="F38" i="12"/>
  <c r="G38" i="12" s="1"/>
  <c r="M38" i="12" s="1"/>
  <c r="I38" i="12"/>
  <c r="K38" i="12"/>
  <c r="O38" i="12"/>
  <c r="Q38" i="12"/>
  <c r="U38" i="12"/>
  <c r="F39" i="12"/>
  <c r="G39" i="12"/>
  <c r="M39" i="12" s="1"/>
  <c r="I39" i="12"/>
  <c r="K39" i="12"/>
  <c r="O39" i="12"/>
  <c r="Q39" i="12"/>
  <c r="U39" i="12"/>
  <c r="F40" i="12"/>
  <c r="G40" i="12" s="1"/>
  <c r="M40" i="12" s="1"/>
  <c r="I40" i="12"/>
  <c r="K40" i="12"/>
  <c r="O40" i="12"/>
  <c r="Q40" i="12"/>
  <c r="U40" i="12"/>
  <c r="F41" i="12"/>
  <c r="G41" i="12" s="1"/>
  <c r="M41" i="12" s="1"/>
  <c r="I41" i="12"/>
  <c r="K41" i="12"/>
  <c r="O41" i="12"/>
  <c r="Q41" i="12"/>
  <c r="U41" i="12"/>
  <c r="F42" i="12"/>
  <c r="G42" i="12" s="1"/>
  <c r="M42" i="12" s="1"/>
  <c r="I42" i="12"/>
  <c r="K42" i="12"/>
  <c r="O42" i="12"/>
  <c r="Q42" i="12"/>
  <c r="U42" i="12"/>
  <c r="F43" i="12"/>
  <c r="G43" i="12" s="1"/>
  <c r="M43" i="12" s="1"/>
  <c r="I43" i="12"/>
  <c r="K43" i="12"/>
  <c r="O43" i="12"/>
  <c r="Q43" i="12"/>
  <c r="U43" i="12"/>
  <c r="F44" i="12"/>
  <c r="G44" i="12" s="1"/>
  <c r="M44" i="12" s="1"/>
  <c r="I44" i="12"/>
  <c r="K44" i="12"/>
  <c r="O44" i="12"/>
  <c r="Q44" i="12"/>
  <c r="U44" i="12"/>
  <c r="F45" i="12"/>
  <c r="G45" i="12" s="1"/>
  <c r="M45" i="12" s="1"/>
  <c r="I45" i="12"/>
  <c r="K45" i="12"/>
  <c r="O45" i="12"/>
  <c r="Q45" i="12"/>
  <c r="U45" i="12"/>
  <c r="F46" i="12"/>
  <c r="G46" i="12" s="1"/>
  <c r="M46" i="12" s="1"/>
  <c r="I46" i="12"/>
  <c r="K46" i="12"/>
  <c r="O46" i="12"/>
  <c r="Q46" i="12"/>
  <c r="U46" i="12"/>
  <c r="F47" i="12"/>
  <c r="G47" i="12" s="1"/>
  <c r="M47" i="12" s="1"/>
  <c r="I47" i="12"/>
  <c r="K47" i="12"/>
  <c r="O47" i="12"/>
  <c r="Q47" i="12"/>
  <c r="U47" i="12"/>
  <c r="F48" i="12"/>
  <c r="G48" i="12" s="1"/>
  <c r="M48" i="12" s="1"/>
  <c r="I48" i="12"/>
  <c r="K48" i="12"/>
  <c r="O48" i="12"/>
  <c r="Q48" i="12"/>
  <c r="U48" i="12"/>
  <c r="F49" i="12"/>
  <c r="G49" i="12" s="1"/>
  <c r="M49" i="12" s="1"/>
  <c r="I49" i="12"/>
  <c r="K49" i="12"/>
  <c r="O49" i="12"/>
  <c r="Q49" i="12"/>
  <c r="U49" i="12"/>
  <c r="F50" i="12"/>
  <c r="G50" i="12" s="1"/>
  <c r="M50" i="12" s="1"/>
  <c r="I50" i="12"/>
  <c r="K50" i="12"/>
  <c r="O50" i="12"/>
  <c r="Q50" i="12"/>
  <c r="U50" i="12"/>
  <c r="F51" i="12"/>
  <c r="G51" i="12" s="1"/>
  <c r="M51" i="12" s="1"/>
  <c r="I51" i="12"/>
  <c r="K51" i="12"/>
  <c r="O51" i="12"/>
  <c r="Q51" i="12"/>
  <c r="U51" i="12"/>
  <c r="F52" i="12"/>
  <c r="G52" i="12" s="1"/>
  <c r="M52" i="12" s="1"/>
  <c r="I52" i="12"/>
  <c r="K52" i="12"/>
  <c r="O52" i="12"/>
  <c r="Q52" i="12"/>
  <c r="U52" i="12"/>
  <c r="F53" i="12"/>
  <c r="G53" i="12" s="1"/>
  <c r="M53" i="12" s="1"/>
  <c r="I53" i="12"/>
  <c r="K53" i="12"/>
  <c r="O53" i="12"/>
  <c r="Q53" i="12"/>
  <c r="U53" i="12"/>
  <c r="F54" i="12"/>
  <c r="G54" i="12"/>
  <c r="M54" i="12" s="1"/>
  <c r="I54" i="12"/>
  <c r="K54" i="12"/>
  <c r="O54" i="12"/>
  <c r="Q54" i="12"/>
  <c r="U54" i="12"/>
  <c r="F55" i="12"/>
  <c r="G55" i="12" s="1"/>
  <c r="M55" i="12" s="1"/>
  <c r="I55" i="12"/>
  <c r="K55" i="12"/>
  <c r="O55" i="12"/>
  <c r="Q55" i="12"/>
  <c r="U55" i="12"/>
  <c r="F56" i="12"/>
  <c r="G56" i="12" s="1"/>
  <c r="M56" i="12" s="1"/>
  <c r="I56" i="12"/>
  <c r="K56" i="12"/>
  <c r="O56" i="12"/>
  <c r="Q56" i="12"/>
  <c r="U56" i="12"/>
  <c r="F57" i="12"/>
  <c r="G57" i="12" s="1"/>
  <c r="M57" i="12" s="1"/>
  <c r="I57" i="12"/>
  <c r="K57" i="12"/>
  <c r="O57" i="12"/>
  <c r="Q57" i="12"/>
  <c r="U57" i="12"/>
  <c r="F58" i="12"/>
  <c r="G58" i="12" s="1"/>
  <c r="M58" i="12" s="1"/>
  <c r="I58" i="12"/>
  <c r="K58" i="12"/>
  <c r="O58" i="12"/>
  <c r="Q58" i="12"/>
  <c r="U58" i="12"/>
  <c r="F59" i="12"/>
  <c r="G59" i="12" s="1"/>
  <c r="M59" i="12" s="1"/>
  <c r="I59" i="12"/>
  <c r="K59" i="12"/>
  <c r="O59" i="12"/>
  <c r="Q59" i="12"/>
  <c r="U59" i="12"/>
  <c r="F60" i="12"/>
  <c r="G60" i="12" s="1"/>
  <c r="M60" i="12" s="1"/>
  <c r="I60" i="12"/>
  <c r="K60" i="12"/>
  <c r="O60" i="12"/>
  <c r="Q60" i="12"/>
  <c r="U60" i="12"/>
  <c r="F61" i="12"/>
  <c r="G61" i="12" s="1"/>
  <c r="M61" i="12" s="1"/>
  <c r="I61" i="12"/>
  <c r="K61" i="12"/>
  <c r="O61" i="12"/>
  <c r="Q61" i="12"/>
  <c r="U61" i="12"/>
  <c r="F62" i="12"/>
  <c r="G62" i="12" s="1"/>
  <c r="M62" i="12" s="1"/>
  <c r="I62" i="12"/>
  <c r="K62" i="12"/>
  <c r="O62" i="12"/>
  <c r="Q62" i="12"/>
  <c r="U62" i="12"/>
  <c r="F63" i="12"/>
  <c r="G63" i="12"/>
  <c r="M63" i="12" s="1"/>
  <c r="I63" i="12"/>
  <c r="K63" i="12"/>
  <c r="O63" i="12"/>
  <c r="Q63" i="12"/>
  <c r="U63" i="12"/>
  <c r="F64" i="12"/>
  <c r="G64" i="12" s="1"/>
  <c r="M64" i="12" s="1"/>
  <c r="I64" i="12"/>
  <c r="K64" i="12"/>
  <c r="O64" i="12"/>
  <c r="Q64" i="12"/>
  <c r="U64" i="12"/>
  <c r="F65" i="12"/>
  <c r="G65" i="12" s="1"/>
  <c r="M65" i="12" s="1"/>
  <c r="I65" i="12"/>
  <c r="K65" i="12"/>
  <c r="O65" i="12"/>
  <c r="Q65" i="12"/>
  <c r="U65" i="12"/>
  <c r="F66" i="12"/>
  <c r="G66" i="12" s="1"/>
  <c r="M66" i="12" s="1"/>
  <c r="I66" i="12"/>
  <c r="K66" i="12"/>
  <c r="O66" i="12"/>
  <c r="Q66" i="12"/>
  <c r="U66" i="12"/>
  <c r="F67" i="12"/>
  <c r="G67" i="12" s="1"/>
  <c r="M67" i="12" s="1"/>
  <c r="I67" i="12"/>
  <c r="K67" i="12"/>
  <c r="O67" i="12"/>
  <c r="Q67" i="12"/>
  <c r="U67" i="12"/>
  <c r="F68" i="12"/>
  <c r="G68" i="12" s="1"/>
  <c r="M68" i="12" s="1"/>
  <c r="I68" i="12"/>
  <c r="K68" i="12"/>
  <c r="O68" i="12"/>
  <c r="Q68" i="12"/>
  <c r="U68" i="12"/>
  <c r="F69" i="12"/>
  <c r="G69" i="12" s="1"/>
  <c r="M69" i="12" s="1"/>
  <c r="I69" i="12"/>
  <c r="K69" i="12"/>
  <c r="O69" i="12"/>
  <c r="Q69" i="12"/>
  <c r="U69" i="12"/>
  <c r="F70" i="12"/>
  <c r="G70" i="12" s="1"/>
  <c r="M70" i="12" s="1"/>
  <c r="I70" i="12"/>
  <c r="K70" i="12"/>
  <c r="O70" i="12"/>
  <c r="Q70" i="12"/>
  <c r="U70" i="12"/>
  <c r="F71" i="12"/>
  <c r="G71" i="12" s="1"/>
  <c r="M71" i="12" s="1"/>
  <c r="I71" i="12"/>
  <c r="K71" i="12"/>
  <c r="O71" i="12"/>
  <c r="Q71" i="12"/>
  <c r="U71" i="12"/>
  <c r="F72" i="12"/>
  <c r="G72" i="12" s="1"/>
  <c r="M72" i="12" s="1"/>
  <c r="I72" i="12"/>
  <c r="K72" i="12"/>
  <c r="O72" i="12"/>
  <c r="Q72" i="12"/>
  <c r="U72" i="12"/>
  <c r="F73" i="12"/>
  <c r="G73" i="12" s="1"/>
  <c r="M73" i="12" s="1"/>
  <c r="I73" i="12"/>
  <c r="K73" i="12"/>
  <c r="O73" i="12"/>
  <c r="Q73" i="12"/>
  <c r="U73" i="12"/>
  <c r="F74" i="12"/>
  <c r="G74" i="12" s="1"/>
  <c r="M74" i="12" s="1"/>
  <c r="I74" i="12"/>
  <c r="K74" i="12"/>
  <c r="O74" i="12"/>
  <c r="Q74" i="12"/>
  <c r="U74" i="12"/>
  <c r="F75" i="12"/>
  <c r="G75" i="12" s="1"/>
  <c r="M75" i="12" s="1"/>
  <c r="I75" i="12"/>
  <c r="K75" i="12"/>
  <c r="O75" i="12"/>
  <c r="Q75" i="12"/>
  <c r="U75" i="12"/>
  <c r="F76" i="12"/>
  <c r="G76" i="12" s="1"/>
  <c r="M76" i="12" s="1"/>
  <c r="I76" i="12"/>
  <c r="K76" i="12"/>
  <c r="O76" i="12"/>
  <c r="Q76" i="12"/>
  <c r="U76" i="12"/>
  <c r="F78" i="12"/>
  <c r="G78" i="12" s="1"/>
  <c r="M78" i="12" s="1"/>
  <c r="I78" i="12"/>
  <c r="K78" i="12"/>
  <c r="O78" i="12"/>
  <c r="Q78" i="12"/>
  <c r="Q77" i="12" s="1"/>
  <c r="U78" i="12"/>
  <c r="U77" i="12" s="1"/>
  <c r="F79" i="12"/>
  <c r="G79" i="12" s="1"/>
  <c r="M79" i="12" s="1"/>
  <c r="I79" i="12"/>
  <c r="K79" i="12"/>
  <c r="O79" i="12"/>
  <c r="Q79" i="12"/>
  <c r="U79" i="12"/>
  <c r="F81" i="12"/>
  <c r="G81" i="12" s="1"/>
  <c r="I81" i="12"/>
  <c r="I80" i="12" s="1"/>
  <c r="G56" i="1" s="1"/>
  <c r="K81" i="12"/>
  <c r="K80" i="12" s="1"/>
  <c r="H56" i="1" s="1"/>
  <c r="O81" i="12"/>
  <c r="O80" i="12" s="1"/>
  <c r="Q81" i="12"/>
  <c r="Q80" i="12" s="1"/>
  <c r="U81" i="12"/>
  <c r="U80" i="12" s="1"/>
  <c r="F83" i="12"/>
  <c r="G83" i="12" s="1"/>
  <c r="M83" i="12" s="1"/>
  <c r="I83" i="12"/>
  <c r="I82" i="12" s="1"/>
  <c r="G57" i="1" s="1"/>
  <c r="E18" i="1" s="1"/>
  <c r="K83" i="12"/>
  <c r="O83" i="12"/>
  <c r="Q83" i="12"/>
  <c r="U83" i="12"/>
  <c r="U82" i="12" s="1"/>
  <c r="F84" i="12"/>
  <c r="G84" i="12" s="1"/>
  <c r="M84" i="12" s="1"/>
  <c r="I84" i="12"/>
  <c r="K84" i="12"/>
  <c r="O84" i="12"/>
  <c r="Q84" i="12"/>
  <c r="U84" i="12"/>
  <c r="F86" i="12"/>
  <c r="G86" i="12" s="1"/>
  <c r="M86" i="12" s="1"/>
  <c r="I86" i="12"/>
  <c r="K86" i="12"/>
  <c r="O86" i="12"/>
  <c r="Q86" i="12"/>
  <c r="U86" i="12"/>
  <c r="F87" i="12"/>
  <c r="G87" i="12" s="1"/>
  <c r="M87" i="12" s="1"/>
  <c r="I87" i="12"/>
  <c r="K87" i="12"/>
  <c r="O87" i="12"/>
  <c r="O85" i="12" s="1"/>
  <c r="Q87" i="12"/>
  <c r="U87" i="12"/>
  <c r="F88" i="12"/>
  <c r="G88" i="12" s="1"/>
  <c r="M88" i="12" s="1"/>
  <c r="I88" i="12"/>
  <c r="K88" i="12"/>
  <c r="O88" i="12"/>
  <c r="Q88" i="12"/>
  <c r="U88" i="12"/>
  <c r="F90" i="12"/>
  <c r="G90" i="12" s="1"/>
  <c r="M90" i="12" s="1"/>
  <c r="I90" i="12"/>
  <c r="K90" i="12"/>
  <c r="O90" i="12"/>
  <c r="Q90" i="12"/>
  <c r="U90" i="12"/>
  <c r="F91" i="12"/>
  <c r="G91" i="12" s="1"/>
  <c r="M91" i="12" s="1"/>
  <c r="I91" i="12"/>
  <c r="K91" i="12"/>
  <c r="O91" i="12"/>
  <c r="Q91" i="12"/>
  <c r="U91" i="12"/>
  <c r="F92" i="12"/>
  <c r="G92" i="12" s="1"/>
  <c r="M92" i="12" s="1"/>
  <c r="I92" i="12"/>
  <c r="K92" i="12"/>
  <c r="O92" i="12"/>
  <c r="Q92" i="12"/>
  <c r="U92" i="12"/>
  <c r="F93" i="12"/>
  <c r="G93" i="12" s="1"/>
  <c r="M93" i="12" s="1"/>
  <c r="I93" i="12"/>
  <c r="K93" i="12"/>
  <c r="O93" i="12"/>
  <c r="Q93" i="12"/>
  <c r="U93" i="12"/>
  <c r="AZ43" i="1"/>
  <c r="J28" i="1"/>
  <c r="J26" i="1"/>
  <c r="G38" i="1"/>
  <c r="F38" i="1"/>
  <c r="H32" i="1"/>
  <c r="J23" i="1"/>
  <c r="J24" i="1"/>
  <c r="J25" i="1"/>
  <c r="J27" i="1"/>
  <c r="E24" i="1"/>
  <c r="E26" i="1"/>
  <c r="I69" i="1" l="1"/>
  <c r="K85" i="12"/>
  <c r="H58" i="1" s="1"/>
  <c r="G20" i="1" s="1"/>
  <c r="I67" i="1"/>
  <c r="I65" i="1"/>
  <c r="I77" i="12"/>
  <c r="G55" i="1" s="1"/>
  <c r="U89" i="12"/>
  <c r="Q82" i="12"/>
  <c r="I66" i="1"/>
  <c r="I64" i="1"/>
  <c r="I22" i="12"/>
  <c r="G53" i="1" s="1"/>
  <c r="I62" i="1"/>
  <c r="K8" i="12"/>
  <c r="H50" i="1" s="1"/>
  <c r="K22" i="12"/>
  <c r="H53" i="1" s="1"/>
  <c r="K18" i="12"/>
  <c r="H52" i="1" s="1"/>
  <c r="K89" i="12"/>
  <c r="H59" i="1" s="1"/>
  <c r="G19" i="1" s="1"/>
  <c r="I68" i="1"/>
  <c r="Q89" i="12"/>
  <c r="U8" i="12"/>
  <c r="I8" i="12"/>
  <c r="G50" i="1" s="1"/>
  <c r="F40" i="1"/>
  <c r="G23" i="1" s="1"/>
  <c r="I56" i="1"/>
  <c r="G8" i="12"/>
  <c r="AD95" i="12"/>
  <c r="G39" i="1" s="1"/>
  <c r="G40" i="1" s="1"/>
  <c r="M85" i="12"/>
  <c r="K12" i="12"/>
  <c r="H51" i="1" s="1"/>
  <c r="O89" i="12"/>
  <c r="G82" i="12"/>
  <c r="K77" i="12"/>
  <c r="H55" i="1" s="1"/>
  <c r="I55" i="1" s="1"/>
  <c r="U12" i="12"/>
  <c r="I12" i="12"/>
  <c r="G51" i="1" s="1"/>
  <c r="U85" i="12"/>
  <c r="I85" i="12"/>
  <c r="G58" i="1" s="1"/>
  <c r="Q85" i="12"/>
  <c r="O82" i="12"/>
  <c r="O77" i="12"/>
  <c r="U18" i="12"/>
  <c r="I18" i="12"/>
  <c r="G52" i="1" s="1"/>
  <c r="Q12" i="12"/>
  <c r="Q8" i="12"/>
  <c r="I89" i="12"/>
  <c r="G59" i="1" s="1"/>
  <c r="E19" i="1" s="1"/>
  <c r="K82" i="12"/>
  <c r="H57" i="1" s="1"/>
  <c r="G18" i="1" s="1"/>
  <c r="I18" i="1" s="1"/>
  <c r="Q18" i="12"/>
  <c r="O12" i="12"/>
  <c r="O8" i="12"/>
  <c r="M82" i="12"/>
  <c r="M89" i="12"/>
  <c r="G80" i="12"/>
  <c r="M81" i="12"/>
  <c r="M80" i="12" s="1"/>
  <c r="M77" i="12"/>
  <c r="O24" i="12"/>
  <c r="K24" i="12"/>
  <c r="H54" i="1" s="1"/>
  <c r="U24" i="12"/>
  <c r="I24" i="12"/>
  <c r="G54" i="1" s="1"/>
  <c r="M13" i="12"/>
  <c r="M12" i="12" s="1"/>
  <c r="G12" i="12"/>
  <c r="G89" i="12"/>
  <c r="G85" i="12"/>
  <c r="G77" i="12"/>
  <c r="Q24" i="12"/>
  <c r="G24" i="12"/>
  <c r="M18" i="12"/>
  <c r="M25" i="12"/>
  <c r="M24" i="12" s="1"/>
  <c r="M9" i="12"/>
  <c r="M8" i="12" s="1"/>
  <c r="G18" i="12"/>
  <c r="G22" i="12"/>
  <c r="I19" i="1" l="1"/>
  <c r="H60" i="1"/>
  <c r="I58" i="1"/>
  <c r="E20" i="1"/>
  <c r="I20" i="1" s="1"/>
  <c r="I53" i="1"/>
  <c r="E17" i="1"/>
  <c r="E16" i="1"/>
  <c r="G60" i="1"/>
  <c r="G16" i="1"/>
  <c r="I52" i="1"/>
  <c r="G17" i="1"/>
  <c r="I50" i="1"/>
  <c r="I63" i="1"/>
  <c r="I72" i="1" s="1"/>
  <c r="G28" i="1"/>
  <c r="G95" i="12"/>
  <c r="I59" i="1"/>
  <c r="I57" i="1"/>
  <c r="I54" i="1"/>
  <c r="I51" i="1"/>
  <c r="H39" i="1"/>
  <c r="G24" i="1"/>
  <c r="I17" i="1" l="1"/>
  <c r="I60" i="1"/>
  <c r="I16" i="1"/>
  <c r="I21" i="1" s="1"/>
  <c r="G25" i="1" s="1"/>
  <c r="E21" i="1"/>
  <c r="G21" i="1"/>
  <c r="I39" i="1"/>
  <c r="I40" i="1" s="1"/>
  <c r="J39" i="1" s="1"/>
  <c r="J40" i="1" s="1"/>
  <c r="H40" i="1"/>
  <c r="G26" i="1" l="1"/>
  <c r="G29" i="1" s="1"/>
</calcChain>
</file>

<file path=xl/comments1.xml><?xml version="1.0" encoding="utf-8"?>
<comments xmlns="http://schemas.openxmlformats.org/spreadsheetml/2006/main">
  <authors>
    <author>Radim Štěpánek</author>
  </authors>
  <commentList>
    <comment ref="D11" authorId="0" shapeId="0">
      <text>
        <r>
          <rPr>
            <sz val="9"/>
            <color indexed="81"/>
            <rFont val="Tahoma"/>
            <family val="2"/>
            <charset val="238"/>
          </rPr>
          <t>Název</t>
        </r>
      </text>
    </comment>
    <comment ref="I11" authorId="0" shapeId="0">
      <text>
        <r>
          <rPr>
            <sz val="9"/>
            <color indexed="81"/>
            <rFont val="Tahoma"/>
            <family val="2"/>
            <charset val="238"/>
          </rPr>
          <t>IČO</t>
        </r>
      </text>
    </comment>
    <comment ref="D12" authorId="0" shapeId="0">
      <text>
        <r>
          <rPr>
            <sz val="9"/>
            <color indexed="81"/>
            <rFont val="Tahoma"/>
            <family val="2"/>
            <charset val="238"/>
          </rPr>
          <t>Ulice</t>
        </r>
      </text>
    </comment>
    <comment ref="I12" authorId="0" shapeId="0">
      <text>
        <r>
          <rPr>
            <sz val="9"/>
            <color indexed="81"/>
            <rFont val="Tahoma"/>
            <family val="2"/>
            <charset val="238"/>
          </rPr>
          <t>DIČ</t>
        </r>
      </text>
    </comment>
    <comment ref="C13" authorId="0" shapeId="0">
      <text>
        <r>
          <rPr>
            <sz val="9"/>
            <color indexed="81"/>
            <rFont val="Tahoma"/>
            <family val="2"/>
            <charset val="238"/>
          </rPr>
          <t>PSČ</t>
        </r>
      </text>
    </comment>
    <comment ref="D13" authorId="0" shapeId="0">
      <text>
        <r>
          <rPr>
            <sz val="9"/>
            <color indexed="81"/>
            <rFont val="Tahoma"/>
            <family val="2"/>
            <charset val="238"/>
          </rPr>
          <t>Ulice</t>
        </r>
      </text>
    </comment>
  </commentList>
</comments>
</file>

<file path=xl/sharedStrings.xml><?xml version="1.0" encoding="utf-8"?>
<sst xmlns="http://schemas.openxmlformats.org/spreadsheetml/2006/main" count="1074" uniqueCount="367">
  <si>
    <t>%</t>
  </si>
  <si>
    <t>Cena celkem</t>
  </si>
  <si>
    <t>Za zhotovitele</t>
  </si>
  <si>
    <t>Za objednatele</t>
  </si>
  <si>
    <t>Zaokrouhlení</t>
  </si>
  <si>
    <t>Název</t>
  </si>
  <si>
    <t xml:space="preserve">Položkový rozpočet </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</si>
  <si>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</si>
  <si>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</si>
  <si>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</si>
  <si>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</si>
  <si>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</si>
  <si>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</si>
  <si>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</si>
  <si>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</si>
  <si>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</si>
  <si>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</si>
  <si>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</si>
  <si>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</si>
  <si>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</si>
  <si>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</si>
  <si>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Objednatel:</t>
  </si>
  <si>
    <t>Cena celkem bez DPH</t>
  </si>
  <si>
    <t>HSV</t>
  </si>
  <si>
    <t>PSV</t>
  </si>
  <si>
    <t>MON</t>
  </si>
  <si>
    <t>Vedlejší náklady</t>
  </si>
  <si>
    <t>Ostatní náklady</t>
  </si>
  <si>
    <t>Celkem</t>
  </si>
  <si>
    <t>Dodávka</t>
  </si>
  <si>
    <t>Montáž</t>
  </si>
  <si>
    <t>Rozpis ceny</t>
  </si>
  <si>
    <t>Rekapitulace daní</t>
  </si>
  <si>
    <t>IČ:</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</si>
  <si>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</si>
  <si>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</si>
  <si>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</si>
  <si>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</si>
  <si>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</si>
  <si>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</si>
  <si>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Zakázka:</t>
  </si>
  <si>
    <t>Z:</t>
  </si>
  <si>
    <t>Položkový rozpočet</t>
  </si>
  <si>
    <t>Grandhotel PUPP Karlovy Vary a.s.</t>
  </si>
  <si>
    <t>Rozpočet:</t>
  </si>
  <si>
    <t>Misto</t>
  </si>
  <si>
    <t>Antonín Hruška</t>
  </si>
  <si>
    <t>GRANDHOTEL PUPP - Obnova Gastroprovozu</t>
  </si>
  <si>
    <t>Grandhotel Pupp Karlovy Vary a.s.</t>
  </si>
  <si>
    <t>Mírové nám. 2</t>
  </si>
  <si>
    <t>Karlovy Vary</t>
  </si>
  <si>
    <t>36001</t>
  </si>
  <si>
    <t>Rozpočet</t>
  </si>
  <si>
    <t>Celkem za stavbu</t>
  </si>
  <si>
    <t>CZK</t>
  </si>
  <si>
    <t xml:space="preserve">Popis rozpočtu:  - </t>
  </si>
  <si>
    <t>1- Kuchyň - hlavní varna - Ala carte</t>
  </si>
  <si>
    <t>Rekapitulace dílů</t>
  </si>
  <si>
    <t>Typ dílu</t>
  </si>
  <si>
    <t>95</t>
  </si>
  <si>
    <t>Dokončovací kce na pozem.stav.</t>
  </si>
  <si>
    <t>713</t>
  </si>
  <si>
    <t>Izolace tepelné</t>
  </si>
  <si>
    <t>722</t>
  </si>
  <si>
    <t>Vnitřní vodovod</t>
  </si>
  <si>
    <t>724</t>
  </si>
  <si>
    <t>Strojní vybavení</t>
  </si>
  <si>
    <t>728</t>
  </si>
  <si>
    <t>Vzduchotechnika</t>
  </si>
  <si>
    <t>732</t>
  </si>
  <si>
    <t>Strojovny</t>
  </si>
  <si>
    <t>733</t>
  </si>
  <si>
    <t>Rozvod potrubí</t>
  </si>
  <si>
    <t>M22</t>
  </si>
  <si>
    <t>Montáž sdělovací a zabezp.tech</t>
  </si>
  <si>
    <t>ON</t>
  </si>
  <si>
    <t>VN</t>
  </si>
  <si>
    <t>S:</t>
  </si>
  <si>
    <t>#TypZaznamu#</t>
  </si>
  <si>
    <t>STA</t>
  </si>
  <si>
    <t>OBJ</t>
  </si>
  <si>
    <t>ROZ</t>
  </si>
  <si>
    <t>C:</t>
  </si>
  <si>
    <t>CAS_STR</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</si>
  <si>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</si>
  <si>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</si>
  <si>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</si>
  <si>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</si>
  <si>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</si>
  <si>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</si>
  <si>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</si>
  <si>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</si>
  <si>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</si>
  <si>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</si>
  <si>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</si>
  <si>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</si>
  <si>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</si>
  <si>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</si>
  <si>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</si>
  <si>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t>
  </si>
  <si>
    <t>Nhod / MJ</t>
  </si>
  <si>
    <t>Nhod celk.</t>
  </si>
  <si>
    <t>Díl:</t>
  </si>
  <si>
    <t>DIL</t>
  </si>
  <si>
    <t>953941414R00</t>
  </si>
  <si>
    <t>Osazení konzol pro zásobníky apod.délky do 100cm</t>
  </si>
  <si>
    <t>kus</t>
  </si>
  <si>
    <t>POL1_0</t>
  </si>
  <si>
    <t>5534361116R</t>
  </si>
  <si>
    <t>Konzola kotvicí KON-STOJ-3/4, ozn. 1.3F</t>
  </si>
  <si>
    <t>POL3_0</t>
  </si>
  <si>
    <t>5534361119R</t>
  </si>
  <si>
    <t>Pryž. silentblok KON-SIB-M08, ozn. 1.3G</t>
  </si>
  <si>
    <t>713482411T00</t>
  </si>
  <si>
    <t>Montáž tepelné izolace potrubí, obalení hliníkovou fólií, jednostranně</t>
  </si>
  <si>
    <t>m2</t>
  </si>
  <si>
    <t>283771600R</t>
  </si>
  <si>
    <t>Izolace potrubí samolep tl 12mm černá s Al fólií, ozn. 1.27</t>
  </si>
  <si>
    <t>283771626R</t>
  </si>
  <si>
    <t>Izolace potrubí  samolepící 20 mm černá s Al fólií, ozn. 1.28</t>
  </si>
  <si>
    <t>713482414R</t>
  </si>
  <si>
    <t>Montáž tepelné izolace potrubí, hliníkovou fólií, včetně dodávky izolace EI45 tl. 40mm</t>
  </si>
  <si>
    <t>63153404R</t>
  </si>
  <si>
    <t>Deska izolační protipožární , EI-45, tl.40 mm</t>
  </si>
  <si>
    <t>722130237R00</t>
  </si>
  <si>
    <t>Potrubí z trubek závitových pozinkovaných svařovaných 11 343, DN 65 mm</t>
  </si>
  <si>
    <t>m</t>
  </si>
  <si>
    <t>722181214RY3</t>
  </si>
  <si>
    <t>Izolace návleková MIRELON PRO tl. stěny 20 mm, vnitřní průměr 63 mm ozn. 1.2C</t>
  </si>
  <si>
    <t>722236126R00</t>
  </si>
  <si>
    <t>Ventil kulový, vnitřní-vnitřní závit, DN 40 mm, ozn. 1.2D</t>
  </si>
  <si>
    <t>724301104RT2</t>
  </si>
  <si>
    <t>Montáž expanzní nádoby pro vodárenské systémy, objem 18 l, vč. dodávky nádoby expanzní s vakem Refix DD 18 l, 10/4 bar a armaturou flowjet G 3/4"</t>
  </si>
  <si>
    <t>728416201RT2</t>
  </si>
  <si>
    <t>Montáž větrací jednotky s rekuperací, lokální, průtok vzduchu do 100 m3/hod</t>
  </si>
  <si>
    <t>4295002510R</t>
  </si>
  <si>
    <t>Jednotka větrací lokální s rekuperací , přívodní část ozn. 1.1A</t>
  </si>
  <si>
    <t>4295002520R</t>
  </si>
  <si>
    <t>Jednotka větrací lokální s rekuperacíí, odtahová část ozn. 1.1B</t>
  </si>
  <si>
    <t>4295002530R</t>
  </si>
  <si>
    <t>Jednotka větrací lokální s rekuperací , rozložení na místě stavby a po transporu</t>
  </si>
  <si>
    <t>728416524R</t>
  </si>
  <si>
    <t>Montáž  chladící jednotky kondenz., provedení Power Inverter ozn. 1.3A</t>
  </si>
  <si>
    <t>429509061R</t>
  </si>
  <si>
    <t>Jednotka chladící kondenz ozn. 1.3A</t>
  </si>
  <si>
    <t>728416229R</t>
  </si>
  <si>
    <t>Doplnění náplně chladícího média R410A</t>
  </si>
  <si>
    <t>kg</t>
  </si>
  <si>
    <t>728416234R</t>
  </si>
  <si>
    <t>Montáž připojovacího rozhraní pro přímé chlazení</t>
  </si>
  <si>
    <t>728416231R</t>
  </si>
  <si>
    <t>Připojovací rozhraní pro přímé chlazení , ozn. 1.3C</t>
  </si>
  <si>
    <t>728416232R</t>
  </si>
  <si>
    <t>Připojovací rozhraní pro přímé chlazení, ozn. 1.3D</t>
  </si>
  <si>
    <t>728312112R00</t>
  </si>
  <si>
    <t>Montáž tlumiče hluku čtyřhranného do 0,3 m2</t>
  </si>
  <si>
    <t>28654020R</t>
  </si>
  <si>
    <t>Tlumič hluku 400x500x1000mm</t>
  </si>
  <si>
    <t>28654022R</t>
  </si>
  <si>
    <t>Tlumič hluku 400x500x2000 mm</t>
  </si>
  <si>
    <t>728414612R00</t>
  </si>
  <si>
    <t>Montáž digestoře akumulační</t>
  </si>
  <si>
    <t>42958109R</t>
  </si>
  <si>
    <t>Odsávač nerezový akumul. , ozn. 1.9</t>
  </si>
  <si>
    <t>42958110R</t>
  </si>
  <si>
    <t>Odsávač nerezový akumul. , ozn. 1.10</t>
  </si>
  <si>
    <t>42958111R</t>
  </si>
  <si>
    <t>Odsávač nerezový akumul., ozn. 1.11</t>
  </si>
  <si>
    <t>42958112R</t>
  </si>
  <si>
    <t>Odsávač nerezový akumul., ozn. 1.12</t>
  </si>
  <si>
    <t>42958113R</t>
  </si>
  <si>
    <t>Odsávač nerezový akumul., ozn. 1.13</t>
  </si>
  <si>
    <t>42958114R</t>
  </si>
  <si>
    <t>Odsávač nerezový akumul., ozn.1.14</t>
  </si>
  <si>
    <t>42958115R</t>
  </si>
  <si>
    <t>Odsávač nerezový akumul., ozn. 1.15</t>
  </si>
  <si>
    <t>42958116R</t>
  </si>
  <si>
    <t>Odsávač nerezový akumul., ozn. 1.16</t>
  </si>
  <si>
    <t>728414712R00</t>
  </si>
  <si>
    <t>Montáž zákrytu průmyslového odsávacího do 1,5 m2</t>
  </si>
  <si>
    <t>55342558R</t>
  </si>
  <si>
    <t>Pletivo síto ochranné oko 10x10, 1,1x1,45 ozn. 1.17</t>
  </si>
  <si>
    <t>ks</t>
  </si>
  <si>
    <t>55342559R</t>
  </si>
  <si>
    <t>Pletivo síto ochranné oko 10x10 mm, 0,9x1,45 ozn. 1.18</t>
  </si>
  <si>
    <t>728212412R00</t>
  </si>
  <si>
    <t>Montáž klapky plechové kruhové do d 200 mm</t>
  </si>
  <si>
    <t>728212413R00</t>
  </si>
  <si>
    <t>Montáž klapky plechové kruhové do d 300 mm</t>
  </si>
  <si>
    <t>728212414R00</t>
  </si>
  <si>
    <t>Montáž klapky plechové kruhové do d 400 mm</t>
  </si>
  <si>
    <t>42971078R</t>
  </si>
  <si>
    <t>Klapka regulační kruhová těsná d 200 mm, ozn. 1.19</t>
  </si>
  <si>
    <t>42971080R</t>
  </si>
  <si>
    <t>Klapka regulační kruhová těsná d 250 mm, ozn. 1.20</t>
  </si>
  <si>
    <t>42971081R</t>
  </si>
  <si>
    <t>Klapka regulační kruhová těsná d 280 mm, ozn. 1.21</t>
  </si>
  <si>
    <t>42971082R</t>
  </si>
  <si>
    <t>Klapka regulační kruhová těsná d 315 mm, ozn. 1.22</t>
  </si>
  <si>
    <t>42971083R</t>
  </si>
  <si>
    <t>Klapka regulační kruhová těsná d 355 mm, ozn. 1.23</t>
  </si>
  <si>
    <t>728111117R00</t>
  </si>
  <si>
    <t>Montáž potrubí plechového čtyřhranného</t>
  </si>
  <si>
    <t>42982139R</t>
  </si>
  <si>
    <t>Potrubí vzduchotechnické čtyřhranné 3 vrstvý panel, ozn. 1.24</t>
  </si>
  <si>
    <t>728111118R00</t>
  </si>
  <si>
    <t>42982143R</t>
  </si>
  <si>
    <t>Potrubí vzduchotechnické čtyřhranné z pozinkovaného plechu, ozn. 1.25</t>
  </si>
  <si>
    <t>728112112R</t>
  </si>
  <si>
    <t>Montáž potrubí plechového kruhového do d 200 mm, vč. dodávky potrubí pozinkovaného SPIRO d 200 mm</t>
  </si>
  <si>
    <t>728112113R</t>
  </si>
  <si>
    <t>Montáž potrubí plechového kruhového do d 300 mm, vč. dodávky potrubí pozinkovaného SPIRO d 280 mm</t>
  </si>
  <si>
    <t>728112114R</t>
  </si>
  <si>
    <t>Montáž potrubí plechového kruhového do d 300 mm, vč. dodávky potrubí pozinkovaného SPIRO d 250 mm</t>
  </si>
  <si>
    <t>728112115R</t>
  </si>
  <si>
    <t>Montáž potrubí plechového kruhového do d 300 mm, vč. dodávky potrubí pozinkovaného SPIRO d 315 mm</t>
  </si>
  <si>
    <t>728112116R</t>
  </si>
  <si>
    <t>Montáž potrubí plechového kruhového do d 300 mm, vč. dodávky potrubí pozinkovaného SPIRO d 355 mm</t>
  </si>
  <si>
    <t>728212114R00</t>
  </si>
  <si>
    <t>Montáž tvarovky plechového kruhového do d 400 mm</t>
  </si>
  <si>
    <t>429823090R</t>
  </si>
  <si>
    <t>Tvarovka potrubí Spiro plech, ozn. 1.26</t>
  </si>
  <si>
    <t>728411313R00</t>
  </si>
  <si>
    <t>Montáž vyústě čtyřhranné do 0,15 m2</t>
  </si>
  <si>
    <t>42972670134R</t>
  </si>
  <si>
    <t>Vyústka rozměr 525 x 225 mm</t>
  </si>
  <si>
    <t>42972670121R</t>
  </si>
  <si>
    <t>Vyústka rozměr 525 x 125 mm</t>
  </si>
  <si>
    <t>728212920R</t>
  </si>
  <si>
    <t>Montáž tvarovky kruhového potrubí  do1000 mm</t>
  </si>
  <si>
    <t>63188002R</t>
  </si>
  <si>
    <t>Tkanina nekonečné vlákno, D800 L=4000mm ozn.1.8A</t>
  </si>
  <si>
    <t>63188001R</t>
  </si>
  <si>
    <t>Tkanina nekonečné vlákno, D800 L=3500mm, ozn. 1.8B</t>
  </si>
  <si>
    <t>728115999R</t>
  </si>
  <si>
    <t>Montáž potrubí, tvarovek a ost. vzt, spojovací materiál</t>
  </si>
  <si>
    <t>728998800R</t>
  </si>
  <si>
    <t>Zaregulování, provozní zkoušky, spouštění VZT</t>
  </si>
  <si>
    <t>s</t>
  </si>
  <si>
    <t>732441119R</t>
  </si>
  <si>
    <t>Montáž čerpadlové skupiny , směšované i nesměšované</t>
  </si>
  <si>
    <t>4261080160R</t>
  </si>
  <si>
    <t>Čerpadlo s proměnlivými otáčkami řízené MaR, ozn. 1.2A</t>
  </si>
  <si>
    <t>733163104R00</t>
  </si>
  <si>
    <t>Potrubí z měděných trubek chlazení D 22/12 mm, izolace, ovl. vodič ozn. 1.3E</t>
  </si>
  <si>
    <t>222611471R00</t>
  </si>
  <si>
    <t>Montáž systému MaR pro chlazení Kuchyně 1</t>
  </si>
  <si>
    <t>40520431R</t>
  </si>
  <si>
    <t>Zařízení pro  měření a regulaci systému VZT, 1 - Kuchyně</t>
  </si>
  <si>
    <t>201      R00</t>
  </si>
  <si>
    <t>Podíl přidružených výkonů, spojovací materiál</t>
  </si>
  <si>
    <t>141      R00</t>
  </si>
  <si>
    <t>Přirážka za podružný materiál , spojovací materiál dodávka</t>
  </si>
  <si>
    <t>115      R</t>
  </si>
  <si>
    <t>Doprava na místo realizace</t>
  </si>
  <si>
    <t>005231010R</t>
  </si>
  <si>
    <t>Revize chladícího systému dle ČSN-EN 378-3:2017, Revizní kniha</t>
  </si>
  <si>
    <t>Soubor</t>
  </si>
  <si>
    <t>005241010R</t>
  </si>
  <si>
    <t xml:space="preserve">Dokumentace skutečného provedení </t>
  </si>
  <si>
    <t>005231030R</t>
  </si>
  <si>
    <t xml:space="preserve">Zkušební provoz </t>
  </si>
  <si>
    <t>005231040R</t>
  </si>
  <si>
    <t>Provozní řády, zaregulování systému</t>
  </si>
  <si>
    <t/>
  </si>
  <si>
    <t>SUM</t>
  </si>
  <si>
    <t>Poznámky uchazeče k zadání</t>
  </si>
  <si>
    <t>POPUZIV</t>
  </si>
  <si>
    <t>END</t>
  </si>
  <si>
    <t>Pokud jsou v projektové dokumentaci nebo rozpočtu technické podmínky předmětu díla formulovány odkazem na obchodní názvy materiálů, výrobků, označení původu nebo pokud zadávací podmínky obsahují odkazy na obchodní názvy firem, dodavatel to při zadávání nabídky bude chápat jako vymezení kvalitativního standardu. Zadavatel umožňuje použití i jiných, kvalitativně a technicky vhodných rovnocenných řešení, pokud bude vymezený kvalitativní standard dodržen nebo bude mít lepší parametry. Zvlášť musí být dodržen požadavek na energetickou úspornost řešení. U všech a zvláště vzduchotechnických zařízení je nutné brát na zřetel velikost montážních otvorů a tím i možnost dopravit zařízení na místo v rozebraném stavu.</t>
  </si>
  <si>
    <t>Systém MaR je nedílnou součástí dodavatelem navržené technologie VZT.</t>
  </si>
  <si>
    <t>2- Kuchyň - ostatní provozy</t>
  </si>
  <si>
    <t>713492411T00</t>
  </si>
  <si>
    <t>Izolace potrubí samolep. tl. 12mm černá Al fólie, ozn. 1.27</t>
  </si>
  <si>
    <t>Izolace potrubí  samolep. tl. 20mm černá Al fólie, ozn. 1.28</t>
  </si>
  <si>
    <t>722130236R00</t>
  </si>
  <si>
    <t>Potrubí z trubek závitových pozinkovaných svařovaných 11 343, DN 50 mm</t>
  </si>
  <si>
    <t>722181214RW6</t>
  </si>
  <si>
    <t>Izolace návleková MIRELON PRO tl. stěny 20 mm, vnitřní průměr 50 mm</t>
  </si>
  <si>
    <t>Jednotka větrací lokální s rekuperací , přívodní část ozn. 2.1A</t>
  </si>
  <si>
    <t>Jednotka větrací lokální s rekuperacíí, odtahová část ozn. 2.1B</t>
  </si>
  <si>
    <t>Montáž  chladící jednotky kondenzační</t>
  </si>
  <si>
    <t>Jednotka kondenzační Power Invertor ozn. 2.3A</t>
  </si>
  <si>
    <t>Doplnění náplně chladícího média R410A, vč. dodávky jednotky REGULUX SENTINEL TOTUS MAXI</t>
  </si>
  <si>
    <t>728411721R00</t>
  </si>
  <si>
    <t>Montáž připojovacího rozhraní pro chlazení</t>
  </si>
  <si>
    <t>Připojovací rozhraní pro přímé chlazení , ozn. 2.3C</t>
  </si>
  <si>
    <t>Připojovací rozhraní pro přímé chlazení, ozn. 2.3D</t>
  </si>
  <si>
    <t>728312111R00</t>
  </si>
  <si>
    <t>Montáž tlumiče hluku čtyřhranného do 0,15 m2</t>
  </si>
  <si>
    <t>28654015R</t>
  </si>
  <si>
    <t>Tlumič hluku 400x300x1000mm</t>
  </si>
  <si>
    <t>Odsávač nerezový akumul. , ozn. 2.13</t>
  </si>
  <si>
    <t>Odsávač nerezový akumul. , ozn. 2.14</t>
  </si>
  <si>
    <t>Odsávač nerezový akumul., ozn. 2.15</t>
  </si>
  <si>
    <t>Odsávač nerezový akumul., ozn. 2.16</t>
  </si>
  <si>
    <t>Odsávač nerezový akumul., ozn. 2.17</t>
  </si>
  <si>
    <t>Odsávač nerezový akumul., ozn.2.18</t>
  </si>
  <si>
    <t>Odsávač nerezový akumul., ozn. 2.19</t>
  </si>
  <si>
    <t>728413521R00</t>
  </si>
  <si>
    <t>Montáž talířového ventilu kruhového do d 100 mm</t>
  </si>
  <si>
    <t>4297266081R</t>
  </si>
  <si>
    <t>Ventil talířový univerzální plastový IT 100</t>
  </si>
  <si>
    <t>728413522R00</t>
  </si>
  <si>
    <t>Montáž talířového ventilu kruhového do d 200 mm</t>
  </si>
  <si>
    <t>4297266082R</t>
  </si>
  <si>
    <t>Ventil talířový univerzální plastový IT 125</t>
  </si>
  <si>
    <t>4297266083R</t>
  </si>
  <si>
    <t>Ventil talířový univerzální plastový IT 150</t>
  </si>
  <si>
    <t>4297266084R</t>
  </si>
  <si>
    <t>Ventil talířový univerzální plastový IT 200</t>
  </si>
  <si>
    <t>Klapka regulační kruhová těsná d 200 mm, ozn. 2.24</t>
  </si>
  <si>
    <t>Klapka regulační kruhová těsná d 250 mm, ozn. 2.25</t>
  </si>
  <si>
    <t>Potrubí vzduchotechnické čtyřhranné z pozinkovaného plechu, ozn. 2.26</t>
  </si>
  <si>
    <t>728112111R</t>
  </si>
  <si>
    <t>Montáž potrubí plechového kruhového do d 100 mm, vč. dodávky potrubí pozinkovaného SPIRO d 100 mm</t>
  </si>
  <si>
    <t>Montáž potrubí plechového kruhového do d 200 mm, vč. dodávky potrubí pozinkovaného SPIRO d 125 mm</t>
  </si>
  <si>
    <t>Montáž potrubí plechového kruhového do d 200 mm, vč. dodávky potrubí pozinkovaného SPIRO d 160 mm</t>
  </si>
  <si>
    <t>728112114</t>
  </si>
  <si>
    <t>Montáž potrubí plechového kruhového do d 300 mm, vč. dodávky potrubí pozinkovaného SPIRO d 250 m</t>
  </si>
  <si>
    <t>42972670116R</t>
  </si>
  <si>
    <t>Vyústka rozměr 825 x 125 mm</t>
  </si>
  <si>
    <t>42972670114R</t>
  </si>
  <si>
    <t>Vyústka rozměr 625 x 125 mm</t>
  </si>
  <si>
    <t>42972670112R</t>
  </si>
  <si>
    <t>Vyústka rozměr 425 x 125 mm</t>
  </si>
  <si>
    <t>42972670111R</t>
  </si>
  <si>
    <t>Vyústka rozměr 325 x 125 mm</t>
  </si>
  <si>
    <t>42972670113R</t>
  </si>
  <si>
    <t>728212920R00</t>
  </si>
  <si>
    <t>Montáž tvarovky pro potrubí do 1000mm</t>
  </si>
  <si>
    <t>Tkanina nekonečné vlákno, D800 L=4000mm ozn.2.12a</t>
  </si>
  <si>
    <t>Čerpadlo s proměnlivými otáčkami řízené MaR, ozn. 2.2A</t>
  </si>
  <si>
    <t>Potrubí z měděných trubek chlazení D 22/12 mm, izolace, ovl. vodič ozn. 2.3E</t>
  </si>
  <si>
    <t>222611472R00</t>
  </si>
  <si>
    <t>Montáž systému MaR pro chlazení 2-Ostatní provozy</t>
  </si>
  <si>
    <t>Zařízení pro měření a regulaci systému VZT, 2 - Ostatní provozy</t>
  </si>
  <si>
    <t>Provozní řády, zaregulování</t>
  </si>
  <si>
    <t>Kuchyň - Ostatní provozy</t>
  </si>
  <si>
    <t>Kuchyň - Hlavní varna Ala Carte</t>
  </si>
  <si>
    <t>3- Kuchyň - výfuk ze stávající strojovny VZT</t>
  </si>
  <si>
    <t>Kuchyň - výfuk ze stávající strojovny VZT</t>
  </si>
  <si>
    <t>97</t>
  </si>
  <si>
    <t>Prorážení otvorů</t>
  </si>
  <si>
    <t>979081111RT2</t>
  </si>
  <si>
    <t>Odvoz suti a vybour. hmot na skládku do 1 km, kontejnerem 4 t</t>
  </si>
  <si>
    <t>t</t>
  </si>
  <si>
    <t>979081121R00</t>
  </si>
  <si>
    <t>Příplatek k odvozu za každý další 1 km</t>
  </si>
  <si>
    <t>979097011R00</t>
  </si>
  <si>
    <t>Pronájem kontejneru 4 t</t>
  </si>
  <si>
    <t xml:space="preserve">den   </t>
  </si>
  <si>
    <t>979990121R00</t>
  </si>
  <si>
    <t>Poplatek za uložení suti - asfaltové pásy, skupina odpadu 170302</t>
  </si>
  <si>
    <t>979951111R00</t>
  </si>
  <si>
    <t>Výkup kovů - železný šrot tl. do 4 mm</t>
  </si>
  <si>
    <t>2864154016R</t>
  </si>
  <si>
    <t>Tlumič hluku jádrový 500x500x1000, m=11,2 kg</t>
  </si>
  <si>
    <t>Potrubí vzduchotechnické čtyřhranné z pozinkovaného plechu, ozn. 3.2</t>
  </si>
  <si>
    <t>728111816R00</t>
  </si>
  <si>
    <t>Demontáž potrubí plechového čtyřhranného do 0,28 m2</t>
  </si>
  <si>
    <t>728111839R00</t>
  </si>
  <si>
    <t>Demontáž potrubí - izolace</t>
  </si>
  <si>
    <t>728890812R00</t>
  </si>
  <si>
    <t>Přesun demontovaných hmot - vzduchotechnika, H 6 - 12 m</t>
  </si>
  <si>
    <t>728111116R00</t>
  </si>
  <si>
    <t>Montáž potrubí plechového čtyřhranného do 0,28 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</si>
</sst>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18"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charset val="238"/>
    </font>
    <font>
      <b/>
      <sz val="9"/>
      <name val="Arial CE"/>
      <charset val="238"/>
    </font>
    <font>
      <sz val="8"/>
      <name val="Arial CE"/>
      <charset val="238"/>
    </font>
  </fonts>
  <fills count="7">
    <fill>
      <patternFill patternType="none"/>
    </fill>
    <fill>
      <patternFill patternType="gray125"/>
    </fill>
    <fill>
      <patternFill patternType="solid">
        <fgColor indexed="9"/>
        <bgColor indexed="64"/>
      </patternFill>
    </fill>
    <fill>
      <patternFill patternType="solid">
        <fgColor rgb="FFC0C0C0"/>
        <bgColor indexed="64"/>
      </patternFill>
    </fill>
    <fill>
      <patternFill patternType="solid">
        <fgColor rgb="FF99CCFF"/>
        <bgColor indexed="64"/>
      </patternFill>
    </fill>
    <fill>
      <patternFill patternType="solid">
        <fgColor rgb="FFFFFFCC"/>
        <bgColor indexed="64"/>
      </patternFill>
    </fill>
    <fill>
      <patternFill patternType="solid">
        <fgColor theme="2" tint="-0.249977111117893"/>
        <bgColor indexed="64"/>
      </patternFill>
    </fill>
  </fills>
  <borders count="70">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auto="1"/>
      </left>
      <right/>
      <top style="thin">
        <color indexed="64"/>
      </top>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style="thin">
        <color auto="1"/>
      </left>
      <right style="thin">
        <color auto="1"/>
      </right>
      <top/>
      <bottom style="thin">
        <color indexed="64"/>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auto="1"/>
      </bottom>
      <diagonal/>
    </border>
    <border>
      <left/>
      <right/>
      <top style="thin">
        <color auto="1"/>
      </top>
      <bottom style="thin">
        <color auto="1"/>
      </bottom>
      <diagonal/>
    </border>
    <border>
      <left/>
      <right style="thin">
        <color auto="1"/>
      </right>
      <top style="thin">
        <color auto="1"/>
      </top>
      <bottom style="thin">
        <color indexed="64"/>
      </bottom>
      <diagonal/>
    </border>
    <border>
      <left/>
      <right/>
      <top style="thin">
        <color auto="1"/>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right style="thin">
        <color auto="1"/>
      </right>
      <top style="thin">
        <color indexed="64"/>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auto="1"/>
      </top>
      <bottom style="thin">
        <color indexed="64"/>
      </bottom>
      <diagonal/>
    </border>
    <border>
      <left style="thin">
        <color auto="1"/>
      </left>
      <right style="thin">
        <color indexed="64"/>
      </right>
      <top style="thin">
        <color auto="1"/>
      </top>
      <bottom/>
      <diagonal/>
    </border>
    <border>
      <left style="thin">
        <color indexed="64"/>
      </left>
      <right style="thin">
        <color auto="1"/>
      </right>
      <top style="thin">
        <color auto="1"/>
      </top>
      <bottom/>
      <diagonal/>
    </border>
    <border>
      <left style="thin">
        <color auto="1"/>
      </left>
      <right style="thin">
        <color auto="1"/>
      </right>
      <top style="thin">
        <color auto="1"/>
      </top>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auto="1"/>
      </left>
      <right style="thin">
        <color auto="1"/>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indexed="64"/>
      </right>
      <top style="thin">
        <color auto="1"/>
      </top>
      <bottom/>
      <diagonal/>
    </border>
    <border>
      <left style="thin">
        <color indexed="64"/>
      </left>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auto="1"/>
      </top>
      <bottom style="thin">
        <color indexed="64"/>
      </bottom>
      <diagonal/>
    </border>
  </borders>
  <cellStyleXfs count="2">
    <xf numFmtId="0" fontId="0" fillId="0" borderId="0"/>
    <xf numFmtId="0" fontId="1" fillId="0" borderId="0"/>
  </cellStyleXfs>
  <cellXfs count="323">
    <xf numFmtId="0" fontId="0" fillId="0" borderId="0" xfId="0"/>
    <xf numFmtId="14" fontId="3" fillId="0" borderId="0" xfId="0" applyNumberFormat="1" applyFont="1" applyAlignment="1">
      <alignment horizontal="left"/>
    </xf>
    <xf numFmtId="0" fontId="2" fillId="0" borderId="0" xfId="0" applyFont="1" applyAlignment="1">
      <alignment horizontal="center"/>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0" fontId="0" fillId="0" borderId="0" xfId="0" applyAlignment="1">
      <alignment horizontal="left" vertical="center"/>
    </xf>
    <xf numFmtId="4" fontId="0" fillId="0" borderId="0" xfId="0" applyNumberFormat="1" applyAlignment="1">
      <alignment horizontal="left" vertical="center"/>
    </xf>
    <xf numFmtId="0" fontId="0" fillId="0" borderId="6" xfId="0" applyBorder="1" applyAlignment="1">
      <alignment horizontal="left" vertical="center"/>
    </xf>
    <xf numFmtId="1" fontId="0" fillId="0" borderId="0" xfId="0" applyNumberFormat="1" applyAlignment="1">
      <alignment horizontal="left" vertical="center"/>
    </xf>
    <xf numFmtId="0" fontId="0" fillId="0" borderId="1" xfId="0" applyBorder="1" applyAlignment="1">
      <alignment horizontal="right"/>
    </xf>
    <xf numFmtId="0" fontId="8" fillId="0" borderId="0" xfId="0" applyFont="1" applyAlignment="1">
      <alignment vertical="center"/>
    </xf>
    <xf numFmtId="0" fontId="8" fillId="0" borderId="6" xfId="0" applyFont="1" applyBorder="1" applyAlignment="1">
      <alignment horizontal="right" vertical="center"/>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1" fontId="8" fillId="0" borderId="10" xfId="0" applyNumberFormat="1" applyFont="1" applyBorder="1" applyAlignment="1">
      <alignment horizontal="right" vertical="center"/>
    </xf>
    <xf numFmtId="0" fontId="0" fillId="0" borderId="6" xfId="0" applyBorder="1" applyAlignment="1">
      <alignment horizontal="left" vertical="center" indent="1"/>
    </xf>
    <xf numFmtId="0" fontId="8" fillId="0" borderId="6" xfId="0" applyFont="1" applyBorder="1" applyAlignment="1">
      <alignment horizontal="left" vertical="center"/>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xf>
    <xf numFmtId="0" fontId="0" fillId="0" borderId="12" xfId="0" applyBorder="1"/>
    <xf numFmtId="1" fontId="8" fillId="0" borderId="15" xfId="0" applyNumberFormat="1" applyFont="1" applyBorder="1" applyAlignment="1">
      <alignment horizontal="right" vertical="center"/>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1" fontId="8" fillId="0" borderId="12" xfId="0" applyNumberFormat="1" applyFont="1" applyBorder="1" applyAlignment="1">
      <alignment horizontal="right" vertical="center"/>
    </xf>
    <xf numFmtId="0" fontId="0" fillId="0" borderId="14" xfId="0" applyBorder="1" applyAlignment="1">
      <alignment horizontal="left" indent="1"/>
    </xf>
    <xf numFmtId="0" fontId="0" fillId="0" borderId="17" xfId="0" applyBorder="1" applyAlignment="1">
      <alignment horizontal="left" vertical="top" indent="1"/>
    </xf>
    <xf numFmtId="0" fontId="0" fillId="0" borderId="18" xfId="0" applyBorder="1" applyAlignment="1">
      <alignment vertical="top"/>
    </xf>
    <xf numFmtId="0" fontId="8" fillId="0" borderId="18" xfId="0" applyFont="1" applyBorder="1" applyAlignment="1">
      <alignment horizontal="left" vertical="top"/>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6" xfId="0" applyBorder="1" applyAlignment="1">
      <alignment horizontal="left"/>
    </xf>
    <xf numFmtId="0" fontId="0" fillId="0" borderId="20" xfId="0" applyBorder="1"/>
    <xf numFmtId="0" fontId="8" fillId="0" borderId="14" xfId="0" applyFont="1" applyBorder="1" applyAlignment="1">
      <alignment horizontal="left" vertical="center" indent="1"/>
    </xf>
    <xf numFmtId="0" fontId="8" fillId="0" borderId="12" xfId="0" applyFont="1" applyBorder="1" applyAlignment="1">
      <alignment horizontal="left" vertical="center"/>
    </xf>
    <xf numFmtId="0" fontId="8" fillId="0" borderId="12" xfId="0" applyFont="1" applyBorder="1"/>
    <xf numFmtId="0" fontId="4" fillId="0" borderId="0" xfId="0" applyFont="1" applyAlignment="1">
      <alignment horizontal="left"/>
    </xf>
    <xf numFmtId="49" fontId="0" fillId="0" borderId="12" xfId="0" applyNumberFormat="1" applyBorder="1" applyAlignment="1">
      <alignment vertical="center"/>
    </xf>
    <xf numFmtId="0" fontId="0" fillId="0" borderId="21" xfId="0" applyBorder="1" applyAlignment="1">
      <alignment vertical="center"/>
    </xf>
    <xf numFmtId="49" fontId="8" fillId="0" borderId="6" xfId="0" applyNumberFormat="1" applyFont="1" applyBorder="1" applyAlignment="1">
      <alignment horizontal="left" vertical="center"/>
    </xf>
    <xf numFmtId="0" fontId="9" fillId="3" borderId="1" xfId="0" applyFont="1" applyFill="1" applyBorder="1" applyAlignment="1">
      <alignment horizontal="left" vertical="center" indent="1"/>
    </xf>
    <xf numFmtId="49" fontId="6" fillId="3" borderId="0" xfId="0" applyNumberFormat="1" applyFont="1" applyFill="1" applyAlignment="1">
      <alignment horizontal="left" vertical="center"/>
    </xf>
    <xf numFmtId="0" fontId="0" fillId="3" borderId="1" xfId="0" applyFill="1" applyBorder="1" applyAlignment="1">
      <alignment horizontal="left" vertical="center" indent="1"/>
    </xf>
    <xf numFmtId="0" fontId="8" fillId="3" borderId="0" xfId="0" applyFont="1" applyFill="1" applyAlignment="1">
      <alignment horizontal="left" vertical="center"/>
    </xf>
    <xf numFmtId="0" fontId="0" fillId="3" borderId="9" xfId="0" applyFill="1" applyBorder="1" applyAlignment="1">
      <alignment horizontal="left" vertical="center" indent="1"/>
    </xf>
    <xf numFmtId="0" fontId="0" fillId="3" borderId="6" xfId="0" applyFill="1" applyBorder="1"/>
    <xf numFmtId="49" fontId="8" fillId="3" borderId="6" xfId="0" applyNumberFormat="1" applyFont="1" applyFill="1" applyBorder="1" applyAlignment="1">
      <alignment horizontal="left" vertical="center"/>
    </xf>
    <xf numFmtId="0" fontId="8" fillId="3" borderId="6" xfId="0" applyFont="1" applyFill="1" applyBorder="1"/>
    <xf numFmtId="0" fontId="8" fillId="3" borderId="8" xfId="0" applyFont="1" applyFill="1" applyBorder="1"/>
    <xf numFmtId="49" fontId="8" fillId="0" borderId="0" xfId="0" applyNumberFormat="1" applyFont="1" applyAlignment="1">
      <alignment horizontal="left" vertical="center"/>
    </xf>
    <xf numFmtId="49" fontId="8" fillId="0" borderId="6" xfId="0" applyNumberFormat="1" applyFont="1" applyBorder="1" applyAlignment="1">
      <alignment horizontal="right" vertical="center"/>
    </xf>
    <xf numFmtId="49" fontId="8" fillId="4" borderId="6" xfId="0" applyNumberFormat="1" applyFont="1" applyFill="1" applyBorder="1" applyAlignment="1" applyProtection="1">
      <alignment horizontal="right" vertical="center"/>
      <protection locked="0"/>
    </xf>
    <xf numFmtId="49" fontId="8" fillId="4" borderId="0" xfId="0" applyNumberFormat="1" applyFont="1" applyFill="1" applyAlignment="1" applyProtection="1">
      <alignment horizontal="left" vertical="center"/>
      <protection locked="0"/>
    </xf>
    <xf numFmtId="49" fontId="0" fillId="0" borderId="0" xfId="0" applyNumberFormat="1"/>
    <xf numFmtId="3" fontId="0" fillId="0" borderId="26" xfId="0" applyNumberFormat="1" applyBorder="1"/>
    <xf numFmtId="3" fontId="0" fillId="5" borderId="30" xfId="0" applyNumberFormat="1" applyFill="1" applyBorder="1"/>
    <xf numFmtId="3" fontId="7" fillId="3" borderId="27" xfId="0" applyNumberFormat="1" applyFont="1" applyFill="1" applyBorder="1" applyAlignment="1">
      <alignment vertical="center"/>
    </xf>
    <xf numFmtId="3" fontId="7" fillId="3" borderId="18" xfId="0" applyNumberFormat="1" applyFont="1" applyFill="1" applyBorder="1" applyAlignment="1">
      <alignment vertical="center"/>
    </xf>
    <xf numFmtId="3" fontId="7" fillId="3" borderId="18" xfId="0" applyNumberFormat="1" applyFont="1" applyFill="1" applyBorder="1" applyAlignment="1">
      <alignment vertical="center" wrapText="1"/>
    </xf>
    <xf numFmtId="3" fontId="7" fillId="3" borderId="28" xfId="0" applyNumberFormat="1" applyFont="1" applyFill="1" applyBorder="1" applyAlignment="1">
      <alignment horizontal="center" vertical="center" wrapText="1"/>
    </xf>
    <xf numFmtId="3" fontId="0" fillId="0" borderId="31" xfId="0" applyNumberFormat="1" applyBorder="1"/>
    <xf numFmtId="3" fontId="0" fillId="0" borderId="29" xfId="0" applyNumberFormat="1" applyBorder="1"/>
    <xf numFmtId="0" fontId="2" fillId="0" borderId="0" xfId="0" applyFont="1" applyAlignment="1">
      <alignment horizontal="center" shrinkToFit="1"/>
    </xf>
    <xf numFmtId="3" fontId="10" fillId="3" borderId="28" xfId="0" applyNumberFormat="1" applyFont="1" applyFill="1" applyBorder="1" applyAlignment="1">
      <alignment horizontal="center" vertical="center" wrapText="1" shrinkToFit="1"/>
    </xf>
    <xf numFmtId="3" fontId="7" fillId="3" borderId="28" xfId="0" applyNumberFormat="1" applyFont="1" applyFill="1" applyBorder="1" applyAlignment="1">
      <alignment horizontal="center" vertical="center" wrapText="1" shrinkToFit="1"/>
    </xf>
    <xf numFmtId="3" fontId="3" fillId="0" borderId="29" xfId="0" applyNumberFormat="1" applyFont="1" applyBorder="1" applyAlignment="1">
      <alignment horizontal="right" wrapText="1" shrinkToFit="1"/>
    </xf>
    <xf numFmtId="3" fontId="3" fillId="0" borderId="29" xfId="0" applyNumberFormat="1" applyFont="1" applyBorder="1" applyAlignment="1">
      <alignment horizontal="right" shrinkToFit="1"/>
    </xf>
    <xf numFmtId="3" fontId="0" fillId="0" borderId="29" xfId="0" applyNumberFormat="1" applyBorder="1" applyAlignment="1">
      <alignment shrinkToFit="1"/>
    </xf>
    <xf numFmtId="3" fontId="0" fillId="5" borderId="30" xfId="0" applyNumberFormat="1" applyFill="1" applyBorder="1" applyAlignment="1">
      <alignment wrapText="1" shrinkToFit="1"/>
    </xf>
    <xf numFmtId="3" fontId="0" fillId="5" borderId="30" xfId="0" applyNumberFormat="1" applyFill="1" applyBorder="1" applyAlignment="1">
      <alignment shrinkToFit="1"/>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xf>
    <xf numFmtId="0" fontId="0" fillId="3" borderId="7" xfId="0" applyFill="1" applyBorder="1" applyAlignment="1">
      <alignment horizontal="left" vertical="center"/>
    </xf>
    <xf numFmtId="4" fontId="4" fillId="3" borderId="7" xfId="0" applyNumberFormat="1" applyFont="1" applyFill="1" applyBorder="1" applyAlignment="1">
      <alignment horizontal="left" vertical="center"/>
    </xf>
    <xf numFmtId="49" fontId="0" fillId="3" borderId="13" xfId="0" applyNumberFormat="1" applyFill="1" applyBorder="1" applyAlignment="1">
      <alignment horizontal="left" vertical="center"/>
    </xf>
    <xf numFmtId="0" fontId="0" fillId="3" borderId="7" xfId="0" applyFill="1" applyBorder="1"/>
    <xf numFmtId="49" fontId="8" fillId="3" borderId="13" xfId="0" applyNumberFormat="1" applyFont="1" applyFill="1" applyBorder="1" applyAlignment="1">
      <alignment horizontal="left" vertical="center"/>
    </xf>
    <xf numFmtId="0" fontId="15" fillId="0" borderId="0" xfId="0" applyFont="1" applyAlignment="1">
      <alignment wrapText="1"/>
    </xf>
    <xf numFmtId="0" fontId="6" fillId="0" borderId="0" xfId="0" applyFont="1"/>
    <xf numFmtId="0" fontId="16"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49" fontId="7" fillId="0" borderId="26" xfId="0" applyNumberFormat="1" applyFont="1" applyBorder="1" applyAlignment="1">
      <alignment vertical="center"/>
    </xf>
    <xf numFmtId="0" fontId="16" fillId="3" borderId="36"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7" fillId="5" borderId="10" xfId="0" applyFont="1" applyFill="1" applyBorder="1"/>
    <xf numFmtId="0" fontId="7" fillId="5" borderId="6" xfId="0" applyFont="1" applyFill="1" applyBorder="1"/>
    <xf numFmtId="0" fontId="16" fillId="3" borderId="35" xfId="0" applyFont="1" applyFill="1" applyBorder="1" applyAlignment="1">
      <alignment horizontal="center" vertical="center" wrapText="1"/>
    </xf>
    <xf numFmtId="49" fontId="7" fillId="0" borderId="36" xfId="0" applyNumberFormat="1" applyFont="1" applyBorder="1" applyAlignment="1">
      <alignment vertical="center"/>
    </xf>
    <xf numFmtId="49" fontId="7" fillId="0" borderId="10" xfId="0" applyNumberFormat="1" applyFont="1" applyBorder="1" applyAlignment="1">
      <alignment vertical="center"/>
    </xf>
    <xf numFmtId="4" fontId="7" fillId="0" borderId="35" xfId="0" applyNumberFormat="1" applyFont="1" applyBorder="1" applyAlignment="1">
      <alignment horizontal="center" vertical="center"/>
    </xf>
    <xf numFmtId="4" fontId="7" fillId="0" borderId="35" xfId="0" applyNumberFormat="1" applyFont="1" applyBorder="1" applyAlignment="1">
      <alignment vertical="center"/>
    </xf>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0" borderId="39" xfId="0" applyNumberFormat="1" applyFont="1" applyBorder="1" applyAlignment="1">
      <alignment horizontal="center" vertical="center"/>
    </xf>
    <xf numFmtId="4" fontId="7" fillId="0" borderId="39" xfId="0" applyNumberFormat="1" applyFont="1" applyBorder="1" applyAlignment="1">
      <alignment vertical="center"/>
    </xf>
    <xf numFmtId="4" fontId="7" fillId="5" borderId="39" xfId="0" applyNumberFormat="1" applyFont="1" applyFill="1" applyBorder="1" applyAlignment="1">
      <alignment horizontal="center"/>
    </xf>
    <xf numFmtId="4" fontId="7" fillId="5" borderId="39" xfId="0" applyNumberFormat="1" applyFont="1" applyFill="1" applyBorder="1"/>
    <xf numFmtId="49" fontId="0" fillId="0" borderId="1" xfId="0" applyNumberFormat="1" applyBorder="1"/>
    <xf numFmtId="49" fontId="0" fillId="0" borderId="14" xfId="0" applyNumberFormat="1" applyBorder="1" applyAlignment="1">
      <alignment horizontal="left" vertical="center" indent="1"/>
    </xf>
    <xf numFmtId="49" fontId="0" fillId="0" borderId="40" xfId="0" applyNumberFormat="1" applyBorder="1" applyAlignment="1">
      <alignment vertical="center"/>
    </xf>
    <xf numFmtId="49" fontId="0" fillId="0" borderId="41" xfId="0" applyNumberFormat="1"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3" borderId="46" xfId="0" applyFill="1" applyBorder="1"/>
    <xf numFmtId="49" fontId="0" fillId="3" borderId="43" xfId="0" applyNumberFormat="1" applyFill="1" applyBorder="1"/>
    <xf numFmtId="0" fontId="0" fillId="3" borderId="43" xfId="0" applyFill="1" applyBorder="1"/>
    <xf numFmtId="0" fontId="0" fillId="3" borderId="42" xfId="0" applyFill="1" applyBorder="1"/>
    <xf numFmtId="0" fontId="0" fillId="3" borderId="36" xfId="0" applyFill="1" applyBorder="1"/>
    <xf numFmtId="0" fontId="17" fillId="0" borderId="0" xfId="0" applyFont="1"/>
    <xf numFmtId="0" fontId="17" fillId="0" borderId="26" xfId="0" applyFont="1" applyBorder="1" applyAlignment="1">
      <alignment vertical="top"/>
    </xf>
    <xf numFmtId="0" fontId="0" fillId="3" borderId="10" xfId="0" applyFill="1" applyBorder="1" applyAlignment="1">
      <alignment vertical="top"/>
    </xf>
    <xf numFmtId="0" fontId="0" fillId="3" borderId="35" xfId="0" applyFill="1" applyBorder="1"/>
    <xf numFmtId="49" fontId="0" fillId="3" borderId="35" xfId="0" applyNumberFormat="1" applyFill="1" applyBorder="1"/>
    <xf numFmtId="0" fontId="0" fillId="3" borderId="49" xfId="0" applyFill="1" applyBorder="1" applyAlignment="1">
      <alignment vertical="top"/>
    </xf>
    <xf numFmtId="0" fontId="0" fillId="3" borderId="50" xfId="0" applyFill="1" applyBorder="1" applyAlignment="1">
      <alignment wrapText="1"/>
    </xf>
    <xf numFmtId="0" fontId="17" fillId="0" borderId="34" xfId="0" applyFont="1" applyBorder="1" applyAlignment="1">
      <alignment vertical="top" shrinkToFit="1"/>
    </xf>
    <xf numFmtId="0" fontId="17" fillId="0" borderId="33" xfId="0" applyFont="1" applyBorder="1" applyAlignment="1">
      <alignment vertical="top" shrinkToFit="1"/>
    </xf>
    <xf numFmtId="0" fontId="17" fillId="0" borderId="26" xfId="0" applyFont="1" applyBorder="1" applyAlignment="1">
      <alignment vertical="top" shrinkToFit="1"/>
    </xf>
    <xf numFmtId="0" fontId="0" fillId="3" borderId="38" xfId="0" applyFill="1" applyBorder="1" applyAlignment="1">
      <alignment vertical="top" shrinkToFit="1"/>
    </xf>
    <xf numFmtId="0" fontId="0" fillId="3" borderId="39" xfId="0" applyFill="1" applyBorder="1" applyAlignment="1">
      <alignment vertical="top" shrinkToFit="1"/>
    </xf>
    <xf numFmtId="0" fontId="0" fillId="3" borderId="10" xfId="0" applyFill="1" applyBorder="1" applyAlignment="1">
      <alignment vertical="top" shrinkToFit="1"/>
    </xf>
    <xf numFmtId="164" fontId="17" fillId="0" borderId="33" xfId="0" applyNumberFormat="1" applyFont="1" applyBorder="1" applyAlignment="1">
      <alignment vertical="top" shrinkToFit="1"/>
    </xf>
    <xf numFmtId="164" fontId="0" fillId="3" borderId="39" xfId="0" applyNumberFormat="1" applyFill="1" applyBorder="1" applyAlignment="1">
      <alignment vertical="top" shrinkToFit="1"/>
    </xf>
    <xf numFmtId="4" fontId="17" fillId="0" borderId="33" xfId="0" applyNumberFormat="1" applyFont="1" applyBorder="1" applyAlignment="1">
      <alignment vertical="top" shrinkToFit="1"/>
    </xf>
    <xf numFmtId="4" fontId="17" fillId="4" borderId="33" xfId="0" applyNumberFormat="1" applyFont="1" applyFill="1" applyBorder="1" applyAlignment="1" applyProtection="1">
      <alignment vertical="top" shrinkToFit="1"/>
      <protection locked="0"/>
    </xf>
    <xf numFmtId="4" fontId="0" fillId="3" borderId="39" xfId="0" applyNumberFormat="1" applyFill="1" applyBorder="1" applyAlignment="1">
      <alignment vertical="top" shrinkToFit="1"/>
    </xf>
    <xf numFmtId="0" fontId="0" fillId="3" borderId="51" xfId="0" applyFill="1" applyBorder="1"/>
    <xf numFmtId="0" fontId="0" fillId="3" borderId="52" xfId="0" applyFill="1" applyBorder="1" applyAlignment="1">
      <alignment wrapText="1"/>
    </xf>
    <xf numFmtId="0" fontId="0" fillId="3" borderId="53" xfId="0" applyFill="1" applyBorder="1" applyAlignment="1">
      <alignment vertical="top"/>
    </xf>
    <xf numFmtId="49" fontId="0" fillId="3" borderId="53" xfId="0" applyNumberFormat="1" applyFill="1" applyBorder="1" applyAlignment="1">
      <alignment vertical="top"/>
    </xf>
    <xf numFmtId="49" fontId="0" fillId="3" borderId="49" xfId="0" applyNumberFormat="1" applyFill="1" applyBorder="1" applyAlignment="1">
      <alignment vertical="top"/>
    </xf>
    <xf numFmtId="0" fontId="0" fillId="3" borderId="54" xfId="0" applyFill="1" applyBorder="1" applyAlignment="1">
      <alignment vertical="top"/>
    </xf>
    <xf numFmtId="164" fontId="0" fillId="3" borderId="49" xfId="0" applyNumberFormat="1" applyFill="1" applyBorder="1" applyAlignment="1">
      <alignment vertical="top"/>
    </xf>
    <xf numFmtId="4" fontId="0" fillId="3" borderId="49" xfId="0" applyNumberFormat="1" applyFill="1" applyBorder="1" applyAlignment="1">
      <alignment vertical="top"/>
    </xf>
    <xf numFmtId="0" fontId="17" fillId="0" borderId="10" xfId="0" applyFont="1" applyBorder="1" applyAlignment="1">
      <alignment vertical="top"/>
    </xf>
    <xf numFmtId="0" fontId="17" fillId="0" borderId="38" xfId="0" applyFont="1" applyBorder="1" applyAlignment="1">
      <alignment vertical="top" shrinkToFit="1"/>
    </xf>
    <xf numFmtId="164" fontId="17" fillId="0" borderId="39" xfId="0" applyNumberFormat="1" applyFont="1" applyBorder="1" applyAlignment="1">
      <alignment vertical="top" shrinkToFit="1"/>
    </xf>
    <xf numFmtId="4" fontId="17" fillId="0" borderId="39" xfId="0" applyNumberFormat="1" applyFont="1" applyBorder="1" applyAlignment="1">
      <alignment vertical="top" shrinkToFit="1"/>
    </xf>
    <xf numFmtId="4" fontId="17" fillId="4" borderId="39" xfId="0" applyNumberFormat="1" applyFont="1" applyFill="1" applyBorder="1" applyAlignment="1" applyProtection="1">
      <alignment vertical="top" shrinkToFit="1"/>
      <protection locked="0"/>
    </xf>
    <xf numFmtId="0" fontId="17" fillId="0" borderId="39" xfId="0" applyFont="1" applyBorder="1" applyAlignment="1">
      <alignment vertical="top" shrinkToFit="1"/>
    </xf>
    <xf numFmtId="0" fontId="17" fillId="0" borderId="10" xfId="0" applyFont="1" applyBorder="1" applyAlignment="1">
      <alignment vertical="top" shrinkToFit="1"/>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vertical="top"/>
    </xf>
    <xf numFmtId="0" fontId="0" fillId="4" borderId="18" xfId="0" applyFill="1" applyBorder="1" applyAlignment="1" applyProtection="1">
      <alignment vertical="top" wrapText="1"/>
      <protection locked="0"/>
    </xf>
    <xf numFmtId="0" fontId="0" fillId="4" borderId="37" xfId="0" applyFill="1" applyBorder="1" applyAlignment="1" applyProtection="1">
      <alignment vertical="top" wrapText="1"/>
      <protection locked="0"/>
    </xf>
    <xf numFmtId="0" fontId="0" fillId="4" borderId="26" xfId="0" applyFill="1" applyBorder="1" applyAlignment="1" applyProtection="1">
      <alignment vertical="top" wrapText="1"/>
      <protection locked="0"/>
    </xf>
    <xf numFmtId="0" fontId="0" fillId="4" borderId="0" xfId="0" applyFill="1" applyAlignment="1" applyProtection="1">
      <alignment vertical="top" wrapText="1"/>
      <protection locked="0"/>
    </xf>
    <xf numFmtId="0" fontId="0" fillId="4" borderId="34" xfId="0" applyFill="1" applyBorder="1" applyAlignment="1" applyProtection="1">
      <alignment vertical="top" wrapText="1"/>
      <protection locked="0"/>
    </xf>
    <xf numFmtId="0" fontId="0" fillId="4" borderId="10" xfId="0" applyFill="1" applyBorder="1" applyAlignment="1" applyProtection="1">
      <alignment vertical="top" wrapText="1"/>
      <protection locked="0"/>
    </xf>
    <xf numFmtId="0" fontId="0" fillId="4" borderId="6" xfId="0" applyFill="1" applyBorder="1" applyAlignment="1" applyProtection="1">
      <alignment vertical="top" wrapText="1"/>
      <protection locked="0"/>
    </xf>
    <xf numFmtId="0" fontId="0" fillId="4" borderId="38" xfId="0" applyFill="1" applyBorder="1" applyAlignment="1" applyProtection="1">
      <alignment vertical="top" wrapText="1"/>
      <protection locked="0"/>
    </xf>
    <xf numFmtId="4" fontId="8" fillId="3" borderId="22" xfId="0" applyNumberFormat="1" applyFont="1" applyFill="1" applyBorder="1" applyAlignment="1">
      <alignment vertical="top"/>
    </xf>
    <xf numFmtId="0" fontId="17" fillId="0" borderId="33" xfId="0" applyFont="1" applyBorder="1" applyAlignment="1">
      <alignment horizontal="left" vertical="top" wrapText="1"/>
    </xf>
    <xf numFmtId="0" fontId="0" fillId="3" borderId="39" xfId="0" applyFill="1" applyBorder="1" applyAlignment="1">
      <alignment horizontal="left" vertical="top" wrapText="1"/>
    </xf>
    <xf numFmtId="0" fontId="17" fillId="0" borderId="39" xfId="0"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0" fontId="0" fillId="4" borderId="18"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49" fontId="0" fillId="0" borderId="0" xfId="0" applyNumberFormat="1" applyAlignment="1">
      <alignment horizontal="left" wrapText="1"/>
    </xf>
    <xf numFmtId="0" fontId="0" fillId="0" borderId="49" xfId="0" applyBorder="1" applyAlignment="1">
      <alignment vertical="center"/>
    </xf>
    <xf numFmtId="49" fontId="0" fillId="0" borderId="43" xfId="0" applyNumberFormat="1" applyBorder="1" applyAlignment="1">
      <alignment vertical="center"/>
    </xf>
    <xf numFmtId="0" fontId="0" fillId="3" borderId="49" xfId="0" applyFill="1" applyBorder="1"/>
    <xf numFmtId="0" fontId="0" fillId="3" borderId="54" xfId="0" applyFill="1" applyBorder="1"/>
    <xf numFmtId="0" fontId="0" fillId="3" borderId="52" xfId="0" applyFill="1" applyBorder="1"/>
    <xf numFmtId="49" fontId="0" fillId="3" borderId="52" xfId="0" applyNumberFormat="1" applyFill="1" applyBorder="1"/>
    <xf numFmtId="0" fontId="8" fillId="3" borderId="53" xfId="0" applyFont="1" applyFill="1" applyBorder="1" applyAlignment="1">
      <alignment vertical="top"/>
    </xf>
    <xf numFmtId="49" fontId="8" fillId="3" borderId="43" xfId="0" applyNumberFormat="1" applyFont="1" applyFill="1" applyBorder="1" applyAlignment="1">
      <alignment vertical="top"/>
    </xf>
    <xf numFmtId="49" fontId="8" fillId="3" borderId="43" xfId="0" applyNumberFormat="1" applyFont="1" applyFill="1" applyBorder="1" applyAlignment="1">
      <alignment horizontal="left" vertical="top" wrapText="1"/>
    </xf>
    <xf numFmtId="0" fontId="8" fillId="3" borderId="43" xfId="0" applyFont="1" applyFill="1" applyBorder="1" applyAlignment="1">
      <alignment vertical="top"/>
    </xf>
    <xf numFmtId="4" fontId="8" fillId="3" borderId="54" xfId="0" applyNumberFormat="1" applyFont="1" applyFill="1" applyBorder="1" applyAlignment="1">
      <alignment vertical="top"/>
    </xf>
    <xf numFmtId="0" fontId="0" fillId="4" borderId="36" xfId="0" applyFill="1" applyBorder="1" applyAlignment="1" applyProtection="1">
      <alignment vertical="top"/>
      <protection locked="0"/>
    </xf>
    <xf numFmtId="0" fontId="16" fillId="6" borderId="36" xfId="0" applyFont="1" applyFill="1" applyBorder="1" applyAlignment="1">
      <alignment horizontal="center" vertical="center" wrapText="1"/>
    </xf>
    <xf numFmtId="0" fontId="16" fillId="6" borderId="52" xfId="0" applyFont="1" applyFill="1" applyBorder="1" applyAlignment="1">
      <alignment horizontal="center" vertical="center" wrapText="1"/>
    </xf>
    <xf numFmtId="4" fontId="7" fillId="0" borderId="52" xfId="0" applyNumberFormat="1" applyFont="1" applyBorder="1" applyAlignment="1">
      <alignment horizontal="center" vertical="center"/>
    </xf>
    <xf numFmtId="4" fontId="7" fillId="0" borderId="52" xfId="0" applyNumberFormat="1" applyFont="1" applyBorder="1" applyAlignment="1">
      <alignment vertical="center"/>
    </xf>
    <xf numFmtId="0" fontId="0" fillId="0" borderId="55" xfId="0" applyBorder="1" applyAlignment="1">
      <alignment vertical="center"/>
    </xf>
    <xf numFmtId="49" fontId="0" fillId="0" borderId="56" xfId="0" applyNumberFormat="1" applyBorder="1" applyAlignment="1">
      <alignment vertical="center"/>
    </xf>
    <xf numFmtId="0" fontId="0" fillId="0" borderId="58" xfId="0" applyBorder="1" applyAlignment="1">
      <alignment vertical="center"/>
    </xf>
    <xf numFmtId="49" fontId="0" fillId="0" borderId="59" xfId="0" applyNumberFormat="1" applyBorder="1" applyAlignment="1">
      <alignment vertical="center"/>
    </xf>
    <xf numFmtId="0" fontId="0" fillId="3" borderId="61" xfId="0" applyFill="1" applyBorder="1"/>
    <xf numFmtId="49" fontId="0" fillId="3" borderId="62" xfId="0" applyNumberFormat="1" applyFill="1" applyBorder="1"/>
    <xf numFmtId="0" fontId="0" fillId="3" borderId="62" xfId="0" applyFill="1" applyBorder="1"/>
    <xf numFmtId="0" fontId="0" fillId="3" borderId="63" xfId="0" applyFill="1" applyBorder="1"/>
    <xf numFmtId="0" fontId="0" fillId="3" borderId="64" xfId="0" applyFill="1" applyBorder="1"/>
    <xf numFmtId="0" fontId="0" fillId="3" borderId="65" xfId="0" applyFill="1" applyBorder="1" applyAlignment="1">
      <alignment wrapText="1"/>
    </xf>
    <xf numFmtId="0" fontId="0" fillId="3" borderId="66" xfId="0" applyFill="1" applyBorder="1" applyAlignment="1">
      <alignment wrapText="1"/>
    </xf>
    <xf numFmtId="0" fontId="0" fillId="3" borderId="67" xfId="0" applyFill="1" applyBorder="1" applyAlignment="1">
      <alignment vertical="top"/>
    </xf>
    <xf numFmtId="49" fontId="0" fillId="3" borderId="67" xfId="0" applyNumberFormat="1" applyFill="1" applyBorder="1" applyAlignment="1">
      <alignment vertical="top"/>
    </xf>
    <xf numFmtId="49" fontId="0" fillId="3" borderId="68" xfId="0" applyNumberFormat="1" applyFill="1" applyBorder="1" applyAlignment="1">
      <alignment vertical="top"/>
    </xf>
    <xf numFmtId="0" fontId="0" fillId="3" borderId="69" xfId="0" applyFill="1" applyBorder="1" applyAlignment="1">
      <alignment vertical="top"/>
    </xf>
    <xf numFmtId="164" fontId="0" fillId="3" borderId="68" xfId="0" applyNumberFormat="1" applyFill="1" applyBorder="1" applyAlignment="1">
      <alignment vertical="top"/>
    </xf>
    <xf numFmtId="4" fontId="0" fillId="3" borderId="68" xfId="0" applyNumberFormat="1" applyFill="1" applyBorder="1" applyAlignment="1">
      <alignment vertical="top"/>
    </xf>
    <xf numFmtId="0" fontId="0" fillId="3" borderId="68" xfId="0" applyFill="1" applyBorder="1" applyAlignment="1">
      <alignment vertical="top"/>
    </xf>
    <xf numFmtId="4" fontId="7" fillId="0" borderId="33" xfId="0" applyNumberFormat="1" applyFont="1" applyBorder="1" applyAlignment="1">
      <alignment vertical="center"/>
    </xf>
    <xf numFmtId="4" fontId="7" fillId="0" borderId="39" xfId="0" applyNumberFormat="1" applyFont="1" applyBorder="1" applyAlignment="1">
      <alignment vertical="center"/>
    </xf>
    <xf numFmtId="4" fontId="7" fillId="5" borderId="39" xfId="0" applyNumberFormat="1" applyFont="1" applyFill="1" applyBorder="1"/>
    <xf numFmtId="4" fontId="7" fillId="0" borderId="35" xfId="0" applyNumberFormat="1" applyFont="1" applyBorder="1" applyAlignment="1">
      <alignment vertical="center"/>
    </xf>
    <xf numFmtId="0" fontId="3" fillId="2" borderId="0" xfId="0" applyFont="1" applyFill="1" applyAlignment="1">
      <alignment horizontal="left" wrapText="1"/>
    </xf>
    <xf numFmtId="0" fontId="0" fillId="0" borderId="0" xfId="0" applyAlignment="1">
      <alignment wrapText="1"/>
    </xf>
    <xf numFmtId="49" fontId="7" fillId="0" borderId="26" xfId="0" applyNumberFormat="1" applyFont="1" applyBorder="1" applyAlignment="1">
      <alignment vertical="center" wrapText="1"/>
    </xf>
    <xf numFmtId="49" fontId="7" fillId="0" borderId="0" xfId="0" applyNumberFormat="1" applyFont="1" applyAlignment="1">
      <alignment vertical="center" wrapText="1"/>
    </xf>
    <xf numFmtId="4" fontId="7" fillId="0" borderId="33" xfId="0" applyNumberFormat="1" applyFont="1" applyBorder="1" applyAlignment="1">
      <alignment vertical="center"/>
    </xf>
    <xf numFmtId="49" fontId="7" fillId="0" borderId="10" xfId="0" applyNumberFormat="1" applyFont="1" applyBorder="1" applyAlignment="1">
      <alignment vertical="center" wrapText="1"/>
    </xf>
    <xf numFmtId="49" fontId="7" fillId="0" borderId="6" xfId="0" applyNumberFormat="1" applyFont="1" applyBorder="1" applyAlignment="1">
      <alignment vertical="center" wrapText="1"/>
    </xf>
    <xf numFmtId="4" fontId="7" fillId="0" borderId="39" xfId="0" applyNumberFormat="1" applyFont="1" applyBorder="1" applyAlignment="1">
      <alignment vertical="center"/>
    </xf>
    <xf numFmtId="49" fontId="6" fillId="3" borderId="18" xfId="0" applyNumberFormat="1"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19" xfId="0" applyFont="1" applyFill="1" applyBorder="1" applyAlignment="1">
      <alignment horizontal="center" vertical="center" shrinkToFit="1"/>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Border="1" applyAlignment="1">
      <alignment horizontal="right" indent="1"/>
    </xf>
    <xf numFmtId="49" fontId="8" fillId="3" borderId="0" xfId="0" applyNumberFormat="1" applyFont="1" applyFill="1" applyAlignment="1">
      <alignment horizontal="center" vertical="center"/>
    </xf>
    <xf numFmtId="0" fontId="8" fillId="3" borderId="0" xfId="0" applyFont="1" applyFill="1" applyAlignment="1">
      <alignment horizontal="center" vertical="center"/>
    </xf>
    <xf numFmtId="0" fontId="8" fillId="3" borderId="2" xfId="0" applyFont="1" applyFill="1" applyBorder="1" applyAlignment="1">
      <alignment horizontal="center" vertical="center"/>
    </xf>
    <xf numFmtId="49" fontId="8" fillId="4" borderId="0" xfId="0" applyNumberFormat="1" applyFont="1" applyFill="1" applyAlignment="1" applyProtection="1">
      <alignment horizontal="left" vertical="center"/>
      <protection locked="0"/>
    </xf>
    <xf numFmtId="49" fontId="8" fillId="4" borderId="6" xfId="0" applyNumberFormat="1" applyFont="1" applyFill="1" applyBorder="1" applyAlignment="1" applyProtection="1">
      <alignment horizontal="left" vertical="center"/>
      <protection locked="0"/>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2" fillId="3" borderId="7" xfId="0" applyNumberFormat="1" applyFont="1" applyFill="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49" fontId="8" fillId="4" borderId="18" xfId="0" applyNumberFormat="1" applyFont="1" applyFill="1" applyBorder="1" applyAlignment="1" applyProtection="1">
      <alignment horizontal="left" vertical="center"/>
      <protection locked="0"/>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6" xfId="0" applyNumberFormat="1" applyFont="1" applyBorder="1" applyAlignment="1">
      <alignment horizontal="right" vertical="center" indent="1"/>
    </xf>
    <xf numFmtId="4" fontId="7" fillId="0" borderId="35" xfId="0" applyNumberFormat="1" applyFont="1" applyBorder="1" applyAlignment="1">
      <alignment vertical="center"/>
    </xf>
    <xf numFmtId="49" fontId="7" fillId="0" borderId="36" xfId="0" applyNumberFormat="1" applyFont="1" applyBorder="1" applyAlignment="1">
      <alignment vertical="center" wrapText="1"/>
    </xf>
    <xf numFmtId="49" fontId="7" fillId="0" borderId="18" xfId="0" applyNumberFormat="1" applyFont="1" applyBorder="1" applyAlignment="1">
      <alignment vertical="center" wrapText="1"/>
    </xf>
    <xf numFmtId="2" fontId="12" fillId="3" borderId="7" xfId="0" applyNumberFormat="1" applyFont="1" applyFill="1" applyBorder="1" applyAlignment="1">
      <alignment horizontal="right" vertical="center"/>
    </xf>
    <xf numFmtId="0" fontId="0" fillId="0" borderId="6" xfId="0" applyBorder="1" applyAlignment="1">
      <alignment horizontal="right" indent="1"/>
    </xf>
    <xf numFmtId="0" fontId="0" fillId="0" borderId="8" xfId="0" applyBorder="1" applyAlignment="1">
      <alignment horizontal="right" indent="1"/>
    </xf>
    <xf numFmtId="0" fontId="8" fillId="0" borderId="6" xfId="0" applyFont="1" applyBorder="1" applyAlignment="1">
      <alignment horizontal="center"/>
    </xf>
    <xf numFmtId="0" fontId="0" fillId="0" borderId="18" xfId="0" applyBorder="1" applyAlignment="1">
      <alignment horizontal="center"/>
    </xf>
    <xf numFmtId="0" fontId="16" fillId="6" borderId="53" xfId="0" applyFont="1" applyFill="1" applyBorder="1" applyAlignment="1">
      <alignment horizontal="left" vertical="center"/>
    </xf>
    <xf numFmtId="0" fontId="0" fillId="0" borderId="43" xfId="0" applyBorder="1" applyAlignment="1">
      <alignment horizontal="left" vertical="center"/>
    </xf>
    <xf numFmtId="0" fontId="0" fillId="0" borderId="54" xfId="0" applyBorder="1" applyAlignment="1">
      <alignment horizontal="left" vertical="center"/>
    </xf>
    <xf numFmtId="3" fontId="0" fillId="0" borderId="12" xfId="0" applyNumberFormat="1" applyBorder="1"/>
    <xf numFmtId="3" fontId="0" fillId="0" borderId="12" xfId="0" applyNumberFormat="1" applyBorder="1" applyAlignment="1">
      <alignment wrapText="1"/>
    </xf>
    <xf numFmtId="3" fontId="0" fillId="5" borderId="31" xfId="0" applyNumberFormat="1" applyFill="1" applyBorder="1"/>
    <xf numFmtId="3" fontId="0" fillId="5" borderId="12" xfId="0" applyNumberFormat="1" applyFill="1" applyBorder="1"/>
    <xf numFmtId="3" fontId="0" fillId="5" borderId="32" xfId="0" applyNumberFormat="1" applyFill="1" applyBorder="1"/>
    <xf numFmtId="0" fontId="16" fillId="3" borderId="35" xfId="0" applyFont="1" applyFill="1" applyBorder="1" applyAlignment="1">
      <alignment horizontal="center" vertical="center" wrapText="1"/>
    </xf>
    <xf numFmtId="4" fontId="7" fillId="5" borderId="39" xfId="0" applyNumberFormat="1" applyFont="1" applyFill="1" applyBorder="1"/>
    <xf numFmtId="0" fontId="16" fillId="6" borderId="53" xfId="0" applyFont="1" applyFill="1" applyBorder="1" applyAlignment="1">
      <alignment horizontal="center" vertical="center" wrapText="1"/>
    </xf>
    <xf numFmtId="0" fontId="0" fillId="0" borderId="54" xfId="0" applyBorder="1" applyAlignment="1">
      <alignment horizontal="center" vertical="center" wrapText="1"/>
    </xf>
    <xf numFmtId="0" fontId="16" fillId="6" borderId="36" xfId="0" applyFont="1" applyFill="1" applyBorder="1" applyAlignment="1">
      <alignment horizontal="center" vertical="center" wrapText="1"/>
    </xf>
    <xf numFmtId="0" fontId="0" fillId="0" borderId="37" xfId="0" applyBorder="1" applyAlignment="1">
      <alignment horizontal="center" vertical="center" wrapText="1"/>
    </xf>
    <xf numFmtId="4" fontId="7" fillId="0" borderId="52" xfId="0" applyNumberFormat="1" applyFont="1" applyBorder="1" applyAlignment="1">
      <alignment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0" fillId="0" borderId="0" xfId="0" applyAlignment="1">
      <alignment vertical="top"/>
    </xf>
    <xf numFmtId="0" fontId="0" fillId="0" borderId="0" xfId="0" applyAlignment="1">
      <alignment horizontal="left" vertical="top" wrapText="1"/>
    </xf>
    <xf numFmtId="0" fontId="0" fillId="4" borderId="36" xfId="0" applyFill="1" applyBorder="1" applyAlignment="1" applyProtection="1">
      <alignment vertical="top" wrapText="1"/>
      <protection locked="0"/>
    </xf>
    <xf numFmtId="0" fontId="0" fillId="4" borderId="18" xfId="0" applyFill="1" applyBorder="1" applyAlignment="1" applyProtection="1">
      <alignment vertical="top" wrapText="1"/>
      <protection locked="0"/>
    </xf>
    <xf numFmtId="0" fontId="0" fillId="4" borderId="18" xfId="0" applyFill="1" applyBorder="1" applyAlignment="1" applyProtection="1">
      <alignment horizontal="left" vertical="top" wrapText="1"/>
      <protection locked="0"/>
    </xf>
    <xf numFmtId="0" fontId="0" fillId="4" borderId="37" xfId="0" applyFill="1" applyBorder="1" applyAlignment="1" applyProtection="1">
      <alignment vertical="top" wrapText="1"/>
      <protection locked="0"/>
    </xf>
    <xf numFmtId="0" fontId="0" fillId="4" borderId="26" xfId="0" applyFill="1" applyBorder="1" applyAlignment="1" applyProtection="1">
      <alignment vertical="top" wrapText="1"/>
      <protection locked="0"/>
    </xf>
    <xf numFmtId="0" fontId="0" fillId="4" borderId="0" xfId="0" applyFill="1" applyAlignment="1" applyProtection="1">
      <alignment vertical="top" wrapText="1"/>
      <protection locked="0"/>
    </xf>
    <xf numFmtId="0" fontId="0" fillId="4" borderId="0" xfId="0" applyFill="1" applyAlignment="1" applyProtection="1">
      <alignment horizontal="left" vertical="top" wrapText="1"/>
      <protection locked="0"/>
    </xf>
    <xf numFmtId="0" fontId="0" fillId="4" borderId="34" xfId="0" applyFill="1" applyBorder="1" applyAlignment="1" applyProtection="1">
      <alignment vertical="top" wrapText="1"/>
      <protection locked="0"/>
    </xf>
    <xf numFmtId="0" fontId="0" fillId="4" borderId="10" xfId="0" applyFill="1" applyBorder="1" applyAlignment="1" applyProtection="1">
      <alignment vertical="top" wrapText="1"/>
      <protection locked="0"/>
    </xf>
    <xf numFmtId="0" fontId="0" fillId="4" borderId="6" xfId="0" applyFill="1" applyBorder="1" applyAlignment="1" applyProtection="1">
      <alignment vertical="top" wrapText="1"/>
      <protection locked="0"/>
    </xf>
    <xf numFmtId="0" fontId="0" fillId="4" borderId="6" xfId="0" applyFill="1" applyBorder="1" applyAlignment="1" applyProtection="1">
      <alignment horizontal="left" vertical="top" wrapText="1"/>
      <protection locked="0"/>
    </xf>
    <xf numFmtId="0" fontId="0" fillId="4" borderId="38" xfId="0" applyFill="1" applyBorder="1" applyAlignment="1" applyProtection="1">
      <alignment vertical="top" wrapText="1"/>
      <protection locked="0"/>
    </xf>
    <xf numFmtId="0" fontId="6" fillId="0" borderId="0" xfId="0" applyFont="1" applyAlignment="1">
      <alignment horizontal="center"/>
    </xf>
    <xf numFmtId="49" fontId="0" fillId="0" borderId="40" xfId="0" applyNumberFormat="1" applyBorder="1" applyAlignment="1">
      <alignment vertical="center"/>
    </xf>
    <xf numFmtId="0" fontId="0" fillId="0" borderId="40" xfId="0" applyBorder="1" applyAlignment="1">
      <alignment vertical="center"/>
    </xf>
    <xf numFmtId="0" fontId="0" fillId="0" borderId="47" xfId="0" applyBorder="1" applyAlignment="1">
      <alignment vertical="center"/>
    </xf>
    <xf numFmtId="49" fontId="0" fillId="0" borderId="41" xfId="0" applyNumberFormat="1" applyBorder="1" applyAlignment="1">
      <alignment vertical="center"/>
    </xf>
    <xf numFmtId="0" fontId="0" fillId="0" borderId="41" xfId="0" applyBorder="1" applyAlignment="1">
      <alignment vertical="center"/>
    </xf>
    <xf numFmtId="0" fontId="0" fillId="0" borderId="48" xfId="0" applyBorder="1" applyAlignment="1">
      <alignment vertical="center"/>
    </xf>
    <xf numFmtId="49" fontId="0" fillId="0" borderId="43" xfId="0" applyNumberFormat="1" applyBorder="1" applyAlignment="1">
      <alignment vertical="center"/>
    </xf>
    <xf numFmtId="0" fontId="0" fillId="0" borderId="43" xfId="0" applyBorder="1" applyAlignment="1">
      <alignment vertical="center"/>
    </xf>
    <xf numFmtId="0" fontId="0" fillId="0" borderId="54" xfId="0" applyBorder="1" applyAlignment="1">
      <alignment vertical="center"/>
    </xf>
    <xf numFmtId="49" fontId="0" fillId="0" borderId="56" xfId="0" applyNumberFormat="1" applyBorder="1" applyAlignment="1">
      <alignment vertical="center"/>
    </xf>
    <xf numFmtId="0" fontId="0" fillId="0" borderId="56" xfId="0" applyBorder="1" applyAlignment="1">
      <alignment vertical="center"/>
    </xf>
    <xf numFmtId="0" fontId="0" fillId="0" borderId="57" xfId="0" applyBorder="1" applyAlignment="1">
      <alignment vertical="center"/>
    </xf>
    <xf numFmtId="49" fontId="0" fillId="0" borderId="59" xfId="0" applyNumberFormat="1" applyBorder="1" applyAlignment="1">
      <alignment vertical="center"/>
    </xf>
    <xf numFmtId="0" fontId="0" fillId="0" borderId="59" xfId="0" applyBorder="1" applyAlignment="1">
      <alignment vertical="center"/>
    </xf>
    <xf numFmtId="0" fontId="0" fillId="0" borderId="60" xfId="0" applyBorder="1" applyAlignment="1">
      <alignment vertical="center"/>
    </xf>
  </cellXfs>
  <cellStyles count="2">
    <cellStyle name="Normální" xfId="0" builtinId="0"/>
    <cellStyle name="normáln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avitel/Templates/Rozpocty/Sablon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bnova%20Gastroprovozu%20-%20VZT%20-%202%20Kuchyn%20-%20Ostatn&#237;%20provoz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bnova%20Gastroprovozu%20-%20VZT%20-%203%20Kuchyn%20-%20V&#253;fuk%20ze%20strojovny%20VZ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Krycí list"/>
      <sheetName val="VzorPolozky"/>
      <sheetName val="Rozpočet Pol"/>
    </sheetNames>
    <sheetDataSet>
      <sheetData sheetId="0"/>
      <sheetData sheetId="1">
        <row r="23">
          <cell r="G23">
            <v>0</v>
          </cell>
        </row>
        <row r="24">
          <cell r="G24">
            <v>0</v>
          </cell>
        </row>
        <row r="25">
          <cell r="G25">
            <v>0</v>
          </cell>
        </row>
        <row r="26">
          <cell r="G26">
            <v>0</v>
          </cell>
        </row>
        <row r="27">
          <cell r="G27">
            <v>0</v>
          </cell>
        </row>
        <row r="29">
          <cell r="J29" t="str">
            <v>CZK</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kyny pro vyplnění"/>
      <sheetName val="Krycí list"/>
      <sheetName val="VzorPolozky"/>
      <sheetName val="Rozpočet Pol"/>
    </sheetNames>
    <sheetDataSet>
      <sheetData sheetId="0"/>
      <sheetData sheetId="1">
        <row r="23">
          <cell r="G23">
            <v>0</v>
          </cell>
        </row>
        <row r="24">
          <cell r="G24">
            <v>0</v>
          </cell>
        </row>
        <row r="25">
          <cell r="G25">
            <v>0</v>
          </cell>
        </row>
        <row r="26">
          <cell r="G26">
            <v>0</v>
          </cell>
        </row>
        <row r="27">
          <cell r="G27">
            <v>0</v>
          </cell>
        </row>
        <row r="29">
          <cell r="J29" t="str">
            <v>CZK</v>
          </cell>
        </row>
      </sheetData>
      <sheetData sheetId="2"/>
      <sheetData sheetId="3"/>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workbookViewId="0">
      <selection activeCell="A4" sqref="A4:G4"/>
    </sheetView>
  </sheetViews>
  <sheetFormatPr defaultRowHeight="13.2" x14ac:dyDescent="0.25"/>
  <cols>
    <col min="7" max="7" width="53.88671875" customWidth="1"/>
  </cols>
  <sheetData>
    <row r="1" spans="1:7" x14ac:dyDescent="0.25">
      <c r="A1" s="27" t="s">
        <v>38</v>
      </c>
    </row>
    <row r="2" spans="1:7" ht="57.75" customHeight="1" x14ac:dyDescent="0.25">
      <c r="A2" s="231" t="s">
        <v>39</v>
      </c>
      <c r="B2" s="231"/>
      <c r="C2" s="231"/>
      <c r="D2" s="231"/>
      <c r="E2" s="231"/>
      <c r="F2" s="231"/>
      <c r="G2" s="231"/>
    </row>
    <row r="4" spans="1:7" ht="93" customHeight="1" x14ac:dyDescent="0.25">
      <c r="A4" s="232" t="s">
        <v>269</v>
      </c>
      <c r="B4" s="232"/>
      <c r="C4" s="232"/>
      <c r="D4" s="232"/>
      <c r="E4" s="232"/>
      <c r="F4" s="232"/>
      <c r="G4" s="232"/>
    </row>
  </sheetData>
  <mergeCells count="2">
    <mergeCell ref="A2:G2"/>
    <mergeCell ref="A4:G4"/>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112">
    <tabColor rgb="FF66FF66"/>
  </sheetPr>
  <dimension ref="A1:AZ78"/>
  <sheetViews>
    <sheetView showGridLines="0" tabSelected="1" topLeftCell="B65" zoomScaleNormal="100" zoomScaleSheetLayoutView="75" workbookViewId="0">
      <selection activeCell="G29" sqref="G29:I29"/>
    </sheetView>
  </sheetViews>
  <sheetFormatPr defaultColWidth="9" defaultRowHeight="13.2" x14ac:dyDescent="0.25"/>
  <cols>
    <col min="1" max="1" width="8.44140625" hidden="1" customWidth="1"/>
    <col min="2" max="2" width="9.109375" customWidth="1"/>
    <col min="3" max="3" width="7.44140625" customWidth="1"/>
    <col min="4" max="4" width="13.44140625" customWidth="1"/>
    <col min="5" max="5" width="12.109375" customWidth="1"/>
    <col min="6" max="6" width="11.44140625" customWidth="1"/>
    <col min="7" max="9" width="12.6640625" customWidth="1"/>
    <col min="10" max="10" width="6.6640625" customWidth="1"/>
    <col min="11" max="11" width="4.33203125" customWidth="1"/>
    <col min="12" max="15" width="10.6640625" customWidth="1"/>
    <col min="52" max="52" width="92.44140625" customWidth="1"/>
  </cols>
  <sheetData>
    <row r="1" spans="1:15" ht="33.75" customHeight="1" x14ac:dyDescent="0.25">
      <c r="A1" s="62" t="s">
        <v>36</v>
      </c>
      <c r="B1" s="251" t="s">
        <v>42</v>
      </c>
      <c r="C1" s="252"/>
      <c r="D1" s="252"/>
      <c r="E1" s="252"/>
      <c r="F1" s="252"/>
      <c r="G1" s="252"/>
      <c r="H1" s="252"/>
      <c r="I1" s="252"/>
      <c r="J1" s="253"/>
    </row>
    <row r="2" spans="1:15" ht="23.25" customHeight="1" x14ac:dyDescent="0.25">
      <c r="A2" s="3"/>
      <c r="B2" s="70" t="s">
        <v>40</v>
      </c>
      <c r="C2" s="71"/>
      <c r="D2" s="239" t="s">
        <v>47</v>
      </c>
      <c r="E2" s="240"/>
      <c r="F2" s="240"/>
      <c r="G2" s="240"/>
      <c r="H2" s="240"/>
      <c r="I2" s="240"/>
      <c r="J2" s="241"/>
      <c r="O2" s="1"/>
    </row>
    <row r="3" spans="1:15" ht="23.25" customHeight="1" x14ac:dyDescent="0.25">
      <c r="A3" s="3"/>
      <c r="B3" s="72" t="s">
        <v>45</v>
      </c>
      <c r="C3" s="73"/>
      <c r="D3" s="246" t="s">
        <v>43</v>
      </c>
      <c r="E3" s="247"/>
      <c r="F3" s="247"/>
      <c r="G3" s="247"/>
      <c r="H3" s="247"/>
      <c r="I3" s="247"/>
      <c r="J3" s="248"/>
    </row>
    <row r="4" spans="1:15" ht="23.25" hidden="1" customHeight="1" x14ac:dyDescent="0.25">
      <c r="A4" s="3"/>
      <c r="B4" s="74" t="s">
        <v>44</v>
      </c>
      <c r="C4" s="75"/>
      <c r="D4" s="76"/>
      <c r="E4" s="76"/>
      <c r="F4" s="77"/>
      <c r="G4" s="77"/>
      <c r="H4" s="77"/>
      <c r="I4" s="77"/>
      <c r="J4" s="78"/>
    </row>
    <row r="5" spans="1:15" ht="24" customHeight="1" x14ac:dyDescent="0.25">
      <c r="A5" s="3"/>
      <c r="B5" s="39" t="s">
        <v>21</v>
      </c>
      <c r="D5" s="79" t="s">
        <v>48</v>
      </c>
      <c r="E5" s="22"/>
      <c r="F5" s="22"/>
      <c r="G5" s="22"/>
      <c r="H5" s="24" t="s">
        <v>33</v>
      </c>
      <c r="I5" s="79"/>
      <c r="J5" s="9"/>
    </row>
    <row r="6" spans="1:15" ht="15.75" customHeight="1" x14ac:dyDescent="0.25">
      <c r="A6" s="3"/>
      <c r="B6" s="34"/>
      <c r="C6" s="22"/>
      <c r="D6" s="79" t="s">
        <v>49</v>
      </c>
      <c r="E6" s="22"/>
      <c r="F6" s="22"/>
      <c r="G6" s="22"/>
      <c r="H6" s="24" t="s">
        <v>34</v>
      </c>
      <c r="I6" s="79"/>
      <c r="J6" s="9"/>
    </row>
    <row r="7" spans="1:15" ht="15.75" customHeight="1" x14ac:dyDescent="0.25">
      <c r="A7" s="3"/>
      <c r="B7" s="35"/>
      <c r="C7" s="80" t="s">
        <v>51</v>
      </c>
      <c r="D7" s="69" t="s">
        <v>50</v>
      </c>
      <c r="E7" s="29"/>
      <c r="F7" s="29"/>
      <c r="G7" s="29"/>
      <c r="H7" s="30"/>
      <c r="I7" s="29"/>
      <c r="J7" s="42"/>
    </row>
    <row r="8" spans="1:15" ht="24" hidden="1" customHeight="1" x14ac:dyDescent="0.25">
      <c r="A8" s="3"/>
      <c r="B8" s="39" t="s">
        <v>19</v>
      </c>
      <c r="D8" s="28"/>
      <c r="H8" s="24" t="s">
        <v>33</v>
      </c>
      <c r="I8" s="28"/>
      <c r="J8" s="9"/>
    </row>
    <row r="9" spans="1:15" ht="15.75" hidden="1" customHeight="1" x14ac:dyDescent="0.25">
      <c r="A9" s="3"/>
      <c r="B9" s="3"/>
      <c r="D9" s="28"/>
      <c r="H9" s="24" t="s">
        <v>34</v>
      </c>
      <c r="I9" s="28"/>
      <c r="J9" s="9"/>
    </row>
    <row r="10" spans="1:15" ht="15.75" hidden="1" customHeight="1" x14ac:dyDescent="0.25">
      <c r="A10" s="3"/>
      <c r="B10" s="43"/>
      <c r="C10" s="23"/>
      <c r="D10" s="38"/>
      <c r="E10" s="30"/>
      <c r="F10" s="30"/>
      <c r="G10" s="15"/>
      <c r="H10" s="15"/>
      <c r="I10" s="44"/>
      <c r="J10" s="42"/>
    </row>
    <row r="11" spans="1:15" ht="24" customHeight="1" x14ac:dyDescent="0.25">
      <c r="A11" s="3"/>
      <c r="B11" s="39" t="s">
        <v>18</v>
      </c>
      <c r="D11" s="262"/>
      <c r="E11" s="262"/>
      <c r="F11" s="262"/>
      <c r="G11" s="262"/>
      <c r="H11" s="24" t="s">
        <v>33</v>
      </c>
      <c r="I11" s="82"/>
      <c r="J11" s="9"/>
    </row>
    <row r="12" spans="1:15" ht="15.75" customHeight="1" x14ac:dyDescent="0.25">
      <c r="A12" s="3"/>
      <c r="B12" s="34"/>
      <c r="C12" s="22"/>
      <c r="D12" s="249"/>
      <c r="E12" s="249"/>
      <c r="F12" s="249"/>
      <c r="G12" s="249"/>
      <c r="H12" s="24" t="s">
        <v>34</v>
      </c>
      <c r="I12" s="82"/>
      <c r="J12" s="9"/>
    </row>
    <row r="13" spans="1:15" ht="15.75" customHeight="1" x14ac:dyDescent="0.25">
      <c r="A13" s="3"/>
      <c r="B13" s="35"/>
      <c r="C13" s="81"/>
      <c r="D13" s="250"/>
      <c r="E13" s="250"/>
      <c r="F13" s="250"/>
      <c r="G13" s="250"/>
      <c r="H13" s="25"/>
      <c r="I13" s="29"/>
      <c r="J13" s="42"/>
    </row>
    <row r="14" spans="1:15" ht="24" hidden="1" customHeight="1" x14ac:dyDescent="0.25">
      <c r="A14" s="3"/>
      <c r="B14" s="55" t="s">
        <v>20</v>
      </c>
      <c r="C14" s="56"/>
      <c r="D14" s="57" t="s">
        <v>46</v>
      </c>
      <c r="E14" s="58"/>
      <c r="F14" s="58"/>
      <c r="G14" s="58"/>
      <c r="H14" s="59"/>
      <c r="I14" s="58"/>
      <c r="J14" s="60"/>
    </row>
    <row r="15" spans="1:15" ht="32.25" customHeight="1" x14ac:dyDescent="0.25">
      <c r="A15" s="3"/>
      <c r="B15" s="43" t="s">
        <v>31</v>
      </c>
      <c r="C15" s="61"/>
      <c r="D15" s="15"/>
      <c r="E15" s="245" t="s">
        <v>29</v>
      </c>
      <c r="F15" s="245"/>
      <c r="G15" s="270" t="s">
        <v>30</v>
      </c>
      <c r="H15" s="270"/>
      <c r="I15" s="270" t="s">
        <v>28</v>
      </c>
      <c r="J15" s="271"/>
    </row>
    <row r="16" spans="1:15" ht="23.25" customHeight="1" x14ac:dyDescent="0.25">
      <c r="A16" s="128" t="s">
        <v>23</v>
      </c>
      <c r="B16" s="129" t="s">
        <v>23</v>
      </c>
      <c r="C16" s="47"/>
      <c r="D16" s="48"/>
      <c r="E16" s="242">
        <f>SUM(G50+G62+G74)</f>
        <v>0</v>
      </c>
      <c r="F16" s="243"/>
      <c r="G16" s="242">
        <f>SUM(H50+H62+H74)</f>
        <v>0</v>
      </c>
      <c r="H16" s="243"/>
      <c r="I16" s="242">
        <f>SUM(E16:H16)</f>
        <v>0</v>
      </c>
      <c r="J16" s="244"/>
    </row>
    <row r="17" spans="1:10" ht="23.25" customHeight="1" x14ac:dyDescent="0.25">
      <c r="A17" s="128" t="s">
        <v>24</v>
      </c>
      <c r="B17" s="129" t="s">
        <v>24</v>
      </c>
      <c r="C17" s="47"/>
      <c r="D17" s="48"/>
      <c r="E17" s="242">
        <f>SUM(G51+G52+G53+G54+G55+G56+G63+G64+G65+G66+G67+G68+G75+G76)</f>
        <v>0</v>
      </c>
      <c r="F17" s="243"/>
      <c r="G17" s="242">
        <f>SUM(H51+H52+H53+H54+H55+H56+H63+H64+H65+H66+H67+H68+H75+H76)</f>
        <v>0</v>
      </c>
      <c r="H17" s="243"/>
      <c r="I17" s="242">
        <f>SUM(E17:H17)</f>
        <v>0</v>
      </c>
      <c r="J17" s="244"/>
    </row>
    <row r="18" spans="1:10" ht="23.25" customHeight="1" x14ac:dyDescent="0.25">
      <c r="A18" s="128" t="s">
        <v>25</v>
      </c>
      <c r="B18" s="129" t="s">
        <v>25</v>
      </c>
      <c r="C18" s="47"/>
      <c r="D18" s="48"/>
      <c r="E18" s="242">
        <f>SUM(G57+G69)</f>
        <v>0</v>
      </c>
      <c r="F18" s="243"/>
      <c r="G18" s="242">
        <f>SUM(H57+H69)</f>
        <v>0</v>
      </c>
      <c r="H18" s="243"/>
      <c r="I18" s="242">
        <f>SUM(E18:H18)</f>
        <v>0</v>
      </c>
      <c r="J18" s="244"/>
    </row>
    <row r="19" spans="1:10" ht="23.25" customHeight="1" x14ac:dyDescent="0.25">
      <c r="A19" s="128" t="s">
        <v>76</v>
      </c>
      <c r="B19" s="129" t="s">
        <v>26</v>
      </c>
      <c r="C19" s="47"/>
      <c r="D19" s="48"/>
      <c r="E19" s="242">
        <f>SUM(G59+G71+G77)</f>
        <v>0</v>
      </c>
      <c r="F19" s="243"/>
      <c r="G19" s="242">
        <f>SUM(H59+H71+H77)</f>
        <v>0</v>
      </c>
      <c r="H19" s="243"/>
      <c r="I19" s="242">
        <f>SUM(E19:H19)</f>
        <v>0</v>
      </c>
      <c r="J19" s="244"/>
    </row>
    <row r="20" spans="1:10" ht="23.25" customHeight="1" x14ac:dyDescent="0.25">
      <c r="A20" s="128" t="s">
        <v>75</v>
      </c>
      <c r="B20" s="129" t="s">
        <v>27</v>
      </c>
      <c r="C20" s="47"/>
      <c r="D20" s="48"/>
      <c r="E20" s="242">
        <f>SUM(G58+G70)</f>
        <v>0</v>
      </c>
      <c r="F20" s="243"/>
      <c r="G20" s="242">
        <f>SUM(H58+H70)</f>
        <v>0</v>
      </c>
      <c r="H20" s="243"/>
      <c r="I20" s="242">
        <f>SUM(E20:H20)</f>
        <v>0</v>
      </c>
      <c r="J20" s="244"/>
    </row>
    <row r="21" spans="1:10" ht="23.25" customHeight="1" x14ac:dyDescent="0.25">
      <c r="A21" s="3"/>
      <c r="B21" s="63" t="s">
        <v>28</v>
      </c>
      <c r="C21" s="64"/>
      <c r="D21" s="65"/>
      <c r="E21" s="260">
        <f>SUM(E16:F20)</f>
        <v>0</v>
      </c>
      <c r="F21" s="261"/>
      <c r="G21" s="260">
        <f>SUM(G16:H20)</f>
        <v>0</v>
      </c>
      <c r="H21" s="261"/>
      <c r="I21" s="260">
        <f>SUM(I16:J20)</f>
        <v>0</v>
      </c>
      <c r="J21" s="265"/>
    </row>
    <row r="22" spans="1:10" ht="33" customHeight="1" x14ac:dyDescent="0.25">
      <c r="A22" s="3"/>
      <c r="B22" s="54" t="s">
        <v>32</v>
      </c>
      <c r="C22" s="47"/>
      <c r="D22" s="48"/>
      <c r="E22" s="53"/>
      <c r="F22" s="50"/>
      <c r="G22" s="41"/>
      <c r="H22" s="41"/>
      <c r="I22" s="41"/>
      <c r="J22" s="51"/>
    </row>
    <row r="23" spans="1:10" ht="23.25" customHeight="1" x14ac:dyDescent="0.25">
      <c r="A23" s="3"/>
      <c r="B23" s="46" t="s">
        <v>11</v>
      </c>
      <c r="C23" s="47"/>
      <c r="D23" s="48"/>
      <c r="E23" s="49">
        <v>12</v>
      </c>
      <c r="F23" s="50" t="s">
        <v>0</v>
      </c>
      <c r="G23" s="258">
        <f>ZakladDPHSniVypocet</f>
        <v>0</v>
      </c>
      <c r="H23" s="259"/>
      <c r="I23" s="259"/>
      <c r="J23" s="51" t="str">
        <f t="shared" ref="J23:J28" si="0">Mena</f>
        <v>CZK</v>
      </c>
    </row>
    <row r="24" spans="1:10" ht="23.25" customHeight="1" x14ac:dyDescent="0.25">
      <c r="A24" s="3"/>
      <c r="B24" s="46" t="s">
        <v>12</v>
      </c>
      <c r="C24" s="47"/>
      <c r="D24" s="48"/>
      <c r="E24" s="49">
        <f>SazbaDPH1</f>
        <v>12</v>
      </c>
      <c r="F24" s="50" t="s">
        <v>0</v>
      </c>
      <c r="G24" s="263">
        <f>ZakladDPHSni*SazbaDPH1/100</f>
        <v>0</v>
      </c>
      <c r="H24" s="264"/>
      <c r="I24" s="264"/>
      <c r="J24" s="51" t="str">
        <f t="shared" si="0"/>
        <v>CZK</v>
      </c>
    </row>
    <row r="25" spans="1:10" ht="23.25" customHeight="1" x14ac:dyDescent="0.25">
      <c r="A25" s="3"/>
      <c r="B25" s="46" t="s">
        <v>13</v>
      </c>
      <c r="C25" s="47"/>
      <c r="D25" s="48"/>
      <c r="E25" s="49">
        <v>21</v>
      </c>
      <c r="F25" s="50" t="s">
        <v>0</v>
      </c>
      <c r="G25" s="258">
        <f>PRODUCT(I21)</f>
        <v>0</v>
      </c>
      <c r="H25" s="259"/>
      <c r="I25" s="259"/>
      <c r="J25" s="51" t="str">
        <f t="shared" si="0"/>
        <v>CZK</v>
      </c>
    </row>
    <row r="26" spans="1:10" ht="23.25" customHeight="1" x14ac:dyDescent="0.25">
      <c r="A26" s="3"/>
      <c r="B26" s="40" t="s">
        <v>14</v>
      </c>
      <c r="C26" s="19"/>
      <c r="D26" s="15"/>
      <c r="E26" s="36">
        <f>SazbaDPH2</f>
        <v>21</v>
      </c>
      <c r="F26" s="37" t="s">
        <v>0</v>
      </c>
      <c r="G26" s="254">
        <f>ZakladDPHZakl*SazbaDPH2/100</f>
        <v>0</v>
      </c>
      <c r="H26" s="255"/>
      <c r="I26" s="255"/>
      <c r="J26" s="45" t="str">
        <f t="shared" si="0"/>
        <v>CZK</v>
      </c>
    </row>
    <row r="27" spans="1:10" ht="23.25" customHeight="1" thickBot="1" x14ac:dyDescent="0.3">
      <c r="A27" s="3"/>
      <c r="B27" s="39" t="s">
        <v>4</v>
      </c>
      <c r="C27" s="17"/>
      <c r="D27" s="20"/>
      <c r="E27" s="17"/>
      <c r="F27" s="18"/>
      <c r="G27" s="256">
        <v>0</v>
      </c>
      <c r="H27" s="256"/>
      <c r="I27" s="256"/>
      <c r="J27" s="52" t="str">
        <f t="shared" si="0"/>
        <v>CZK</v>
      </c>
    </row>
    <row r="28" spans="1:10" ht="27.75" hidden="1" customHeight="1" thickBot="1" x14ac:dyDescent="0.3">
      <c r="A28" s="3"/>
      <c r="B28" s="100" t="s">
        <v>22</v>
      </c>
      <c r="C28" s="101"/>
      <c r="D28" s="101"/>
      <c r="E28" s="102"/>
      <c r="F28" s="103"/>
      <c r="G28" s="269">
        <f>ZakladDPHSniVypocet+ZakladDPHZaklVypocet</f>
        <v>0</v>
      </c>
      <c r="H28" s="269"/>
      <c r="I28" s="269"/>
      <c r="J28" s="104" t="str">
        <f t="shared" si="0"/>
        <v>CZK</v>
      </c>
    </row>
    <row r="29" spans="1:10" ht="27.75" customHeight="1" thickBot="1" x14ac:dyDescent="0.3">
      <c r="A29" s="3"/>
      <c r="B29" s="100" t="s">
        <v>35</v>
      </c>
      <c r="C29" s="105"/>
      <c r="D29" s="105"/>
      <c r="E29" s="105"/>
      <c r="F29" s="105"/>
      <c r="G29" s="257">
        <f>ZakladDPHSni+DPHSni+ZakladDPHZakl+DPHZakl+Zaokrouhleni</f>
        <v>0</v>
      </c>
      <c r="H29" s="257"/>
      <c r="I29" s="257"/>
      <c r="J29" s="106" t="s">
        <v>54</v>
      </c>
    </row>
    <row r="30" spans="1:10" ht="12.75" customHeight="1" x14ac:dyDescent="0.25">
      <c r="A30" s="3"/>
      <c r="B30" s="3"/>
      <c r="J30" s="10"/>
    </row>
    <row r="31" spans="1:10" ht="30" customHeight="1" x14ac:dyDescent="0.25">
      <c r="A31" s="3"/>
      <c r="B31" s="3"/>
      <c r="J31" s="10"/>
    </row>
    <row r="32" spans="1:10" ht="18.75" customHeight="1" x14ac:dyDescent="0.25">
      <c r="A32" s="3"/>
      <c r="B32" s="21"/>
      <c r="C32" s="16" t="s">
        <v>10</v>
      </c>
      <c r="D32" s="32"/>
      <c r="E32" s="32"/>
      <c r="F32" s="16" t="s">
        <v>9</v>
      </c>
      <c r="G32" s="32"/>
      <c r="H32" s="33">
        <f ca="1">TODAY()</f>
        <v>46028</v>
      </c>
      <c r="I32" s="32"/>
      <c r="J32" s="10"/>
    </row>
    <row r="33" spans="1:52" ht="47.25" customHeight="1" x14ac:dyDescent="0.25">
      <c r="A33" s="3"/>
      <c r="B33" s="3"/>
      <c r="J33" s="10"/>
    </row>
    <row r="34" spans="1:52" s="27" customFormat="1" ht="18.75" customHeight="1" x14ac:dyDescent="0.25">
      <c r="A34" s="26"/>
      <c r="B34" s="26"/>
      <c r="D34" s="272"/>
      <c r="E34" s="272"/>
      <c r="G34" s="272"/>
      <c r="H34" s="272"/>
      <c r="I34" s="272"/>
      <c r="J34" s="31"/>
    </row>
    <row r="35" spans="1:52" ht="12.75" customHeight="1" x14ac:dyDescent="0.25">
      <c r="A35" s="3"/>
      <c r="B35" s="3"/>
      <c r="D35" s="273" t="s">
        <v>2</v>
      </c>
      <c r="E35" s="273"/>
      <c r="H35" s="11" t="s">
        <v>3</v>
      </c>
      <c r="J35" s="10"/>
    </row>
    <row r="36" spans="1:52" ht="13.5" customHeight="1" thickBot="1" x14ac:dyDescent="0.3">
      <c r="A36" s="12"/>
      <c r="B36" s="12"/>
      <c r="C36" s="13"/>
      <c r="D36" s="13"/>
      <c r="E36" s="13"/>
      <c r="F36" s="13"/>
      <c r="G36" s="13"/>
      <c r="H36" s="13"/>
      <c r="I36" s="13"/>
      <c r="J36" s="14"/>
    </row>
    <row r="37" spans="1:52" ht="27" hidden="1" customHeight="1" x14ac:dyDescent="0.3">
      <c r="B37" s="66" t="s">
        <v>15</v>
      </c>
      <c r="C37" s="2"/>
      <c r="D37" s="2"/>
      <c r="E37" s="2"/>
      <c r="F37" s="92"/>
      <c r="G37" s="92"/>
      <c r="H37" s="92"/>
      <c r="I37" s="92"/>
      <c r="J37" s="2"/>
    </row>
    <row r="38" spans="1:52" ht="25.5" hidden="1" customHeight="1" x14ac:dyDescent="0.25">
      <c r="A38" s="84" t="s">
        <v>37</v>
      </c>
      <c r="B38" s="86" t="s">
        <v>16</v>
      </c>
      <c r="C38" s="87" t="s">
        <v>5</v>
      </c>
      <c r="D38" s="88"/>
      <c r="E38" s="88"/>
      <c r="F38" s="93" t="str">
        <f>B23</f>
        <v>Základ pro sníženou DPH</v>
      </c>
      <c r="G38" s="93" t="str">
        <f>B25</f>
        <v>Základ pro základní DPH</v>
      </c>
      <c r="H38" s="94" t="s">
        <v>17</v>
      </c>
      <c r="I38" s="94" t="s">
        <v>1</v>
      </c>
      <c r="J38" s="89" t="s">
        <v>0</v>
      </c>
    </row>
    <row r="39" spans="1:52" ht="25.5" hidden="1" customHeight="1" x14ac:dyDescent="0.25">
      <c r="A39" s="84">
        <v>1</v>
      </c>
      <c r="B39" s="90" t="s">
        <v>52</v>
      </c>
      <c r="C39" s="277" t="s">
        <v>47</v>
      </c>
      <c r="D39" s="278"/>
      <c r="E39" s="278"/>
      <c r="F39" s="95">
        <f>'Rozpočet Kuchyň'!AC95</f>
        <v>0</v>
      </c>
      <c r="G39" s="96">
        <f>'Rozpočet Kuchyň'!AD95</f>
        <v>0</v>
      </c>
      <c r="H39" s="97">
        <f>(F39*SazbaDPH1/100)+(G39*SazbaDPH2/100)</f>
        <v>0</v>
      </c>
      <c r="I39" s="97">
        <f>F39+G39+H39</f>
        <v>0</v>
      </c>
      <c r="J39" s="91" t="str">
        <f>IF(CenaCelkemVypocet=0,"",I39/CenaCelkemVypocet*100)</f>
        <v/>
      </c>
    </row>
    <row r="40" spans="1:52" ht="25.5" hidden="1" customHeight="1" x14ac:dyDescent="0.25">
      <c r="A40" s="84"/>
      <c r="B40" s="279" t="s">
        <v>53</v>
      </c>
      <c r="C40" s="280"/>
      <c r="D40" s="280"/>
      <c r="E40" s="281"/>
      <c r="F40" s="98">
        <f>SUMIF(A39:A39,"=1",F39:F39)</f>
        <v>0</v>
      </c>
      <c r="G40" s="99">
        <f>SUMIF(A39:A39,"=1",G39:G39)</f>
        <v>0</v>
      </c>
      <c r="H40" s="99">
        <f>SUMIF(A39:A39,"=1",H39:H39)</f>
        <v>0</v>
      </c>
      <c r="I40" s="99">
        <f>SUMIF(A39:A39,"=1",I39:I39)</f>
        <v>0</v>
      </c>
      <c r="J40" s="85">
        <f>SUMIF(A39:A39,"=1",J39:J39)</f>
        <v>0</v>
      </c>
    </row>
    <row r="42" spans="1:52" x14ac:dyDescent="0.25">
      <c r="B42" t="s">
        <v>55</v>
      </c>
    </row>
    <row r="43" spans="1:52" x14ac:dyDescent="0.25">
      <c r="B43" s="232" t="s">
        <v>56</v>
      </c>
      <c r="C43" s="232"/>
      <c r="D43" s="232"/>
      <c r="E43" s="232"/>
      <c r="F43" s="232"/>
      <c r="G43" s="232"/>
      <c r="H43" s="232"/>
      <c r="I43" s="232"/>
      <c r="J43" s="232"/>
      <c r="AZ43" s="107" t="str">
        <f>B43</f>
        <v>1- Kuchyň - hlavní varna - Ala carte</v>
      </c>
    </row>
    <row r="46" spans="1:52" ht="15.6" x14ac:dyDescent="0.3">
      <c r="B46" s="108" t="s">
        <v>57</v>
      </c>
    </row>
    <row r="48" spans="1:52" ht="25.5" customHeight="1" x14ac:dyDescent="0.25">
      <c r="A48" s="109"/>
      <c r="B48" s="113" t="s">
        <v>16</v>
      </c>
      <c r="C48" s="113" t="s">
        <v>5</v>
      </c>
      <c r="D48" s="114"/>
      <c r="E48" s="114"/>
      <c r="F48" s="117" t="s">
        <v>58</v>
      </c>
      <c r="G48" s="117" t="s">
        <v>29</v>
      </c>
      <c r="H48" s="117" t="s">
        <v>30</v>
      </c>
      <c r="I48" s="282" t="s">
        <v>28</v>
      </c>
      <c r="J48" s="282"/>
    </row>
    <row r="49" spans="1:10" ht="25.5" customHeight="1" x14ac:dyDescent="0.25">
      <c r="A49" s="109"/>
      <c r="B49" s="205">
        <v>1</v>
      </c>
      <c r="C49" s="274" t="s">
        <v>339</v>
      </c>
      <c r="D49" s="275"/>
      <c r="E49" s="276"/>
      <c r="F49" s="206"/>
      <c r="G49" s="206"/>
      <c r="H49" s="206"/>
      <c r="I49" s="284"/>
      <c r="J49" s="285"/>
    </row>
    <row r="50" spans="1:10" ht="25.5" customHeight="1" x14ac:dyDescent="0.25">
      <c r="A50" s="110"/>
      <c r="B50" s="118" t="s">
        <v>59</v>
      </c>
      <c r="C50" s="267" t="s">
        <v>60</v>
      </c>
      <c r="D50" s="268"/>
      <c r="E50" s="268"/>
      <c r="F50" s="120" t="s">
        <v>23</v>
      </c>
      <c r="G50" s="121">
        <f>'Rozpočet Kuchyň'!I8</f>
        <v>0</v>
      </c>
      <c r="H50" s="121">
        <f>'Rozpočet Kuchyň'!K8</f>
        <v>0</v>
      </c>
      <c r="I50" s="266">
        <f t="shared" ref="I50:I59" si="1">G50+H50</f>
        <v>0</v>
      </c>
      <c r="J50" s="266"/>
    </row>
    <row r="51" spans="1:10" ht="25.5" customHeight="1" x14ac:dyDescent="0.25">
      <c r="A51" s="110"/>
      <c r="B51" s="112" t="s">
        <v>61</v>
      </c>
      <c r="C51" s="233" t="s">
        <v>62</v>
      </c>
      <c r="D51" s="234"/>
      <c r="E51" s="234"/>
      <c r="F51" s="122" t="s">
        <v>24</v>
      </c>
      <c r="G51" s="123">
        <f>'Rozpočet Kuchyň'!I12</f>
        <v>0</v>
      </c>
      <c r="H51" s="123">
        <f>'Rozpočet Kuchyň'!K12</f>
        <v>0</v>
      </c>
      <c r="I51" s="235">
        <f t="shared" si="1"/>
        <v>0</v>
      </c>
      <c r="J51" s="235"/>
    </row>
    <row r="52" spans="1:10" ht="25.5" customHeight="1" x14ac:dyDescent="0.25">
      <c r="A52" s="110"/>
      <c r="B52" s="112" t="s">
        <v>63</v>
      </c>
      <c r="C52" s="233" t="s">
        <v>64</v>
      </c>
      <c r="D52" s="234"/>
      <c r="E52" s="234"/>
      <c r="F52" s="122" t="s">
        <v>24</v>
      </c>
      <c r="G52" s="123">
        <f>'Rozpočet Kuchyň'!I18</f>
        <v>0</v>
      </c>
      <c r="H52" s="123">
        <f>'Rozpočet Kuchyň'!K18</f>
        <v>0</v>
      </c>
      <c r="I52" s="235">
        <f t="shared" si="1"/>
        <v>0</v>
      </c>
      <c r="J52" s="235"/>
    </row>
    <row r="53" spans="1:10" ht="25.5" customHeight="1" x14ac:dyDescent="0.25">
      <c r="A53" s="110"/>
      <c r="B53" s="112" t="s">
        <v>65</v>
      </c>
      <c r="C53" s="233" t="s">
        <v>66</v>
      </c>
      <c r="D53" s="234"/>
      <c r="E53" s="234"/>
      <c r="F53" s="122" t="s">
        <v>24</v>
      </c>
      <c r="G53" s="123">
        <f>'Rozpočet Kuchyň'!I22</f>
        <v>0</v>
      </c>
      <c r="H53" s="123">
        <f>'Rozpočet Kuchyň'!K22</f>
        <v>0</v>
      </c>
      <c r="I53" s="235">
        <f t="shared" si="1"/>
        <v>0</v>
      </c>
      <c r="J53" s="235"/>
    </row>
    <row r="54" spans="1:10" ht="25.5" customHeight="1" x14ac:dyDescent="0.25">
      <c r="A54" s="110"/>
      <c r="B54" s="112" t="s">
        <v>67</v>
      </c>
      <c r="C54" s="233" t="s">
        <v>68</v>
      </c>
      <c r="D54" s="234"/>
      <c r="E54" s="234"/>
      <c r="F54" s="122" t="s">
        <v>24</v>
      </c>
      <c r="G54" s="123">
        <f>'Rozpočet Kuchyň'!I24</f>
        <v>0</v>
      </c>
      <c r="H54" s="123">
        <f>'Rozpočet Kuchyň'!K24</f>
        <v>0</v>
      </c>
      <c r="I54" s="235">
        <f t="shared" si="1"/>
        <v>0</v>
      </c>
      <c r="J54" s="235"/>
    </row>
    <row r="55" spans="1:10" ht="25.5" customHeight="1" x14ac:dyDescent="0.25">
      <c r="A55" s="110"/>
      <c r="B55" s="112" t="s">
        <v>69</v>
      </c>
      <c r="C55" s="233" t="s">
        <v>70</v>
      </c>
      <c r="D55" s="234"/>
      <c r="E55" s="234"/>
      <c r="F55" s="122" t="s">
        <v>24</v>
      </c>
      <c r="G55" s="123">
        <f>'Rozpočet Kuchyň'!I77</f>
        <v>0</v>
      </c>
      <c r="H55" s="123">
        <f>'Rozpočet Kuchyň'!K77</f>
        <v>0</v>
      </c>
      <c r="I55" s="235">
        <f t="shared" si="1"/>
        <v>0</v>
      </c>
      <c r="J55" s="235"/>
    </row>
    <row r="56" spans="1:10" ht="25.5" customHeight="1" x14ac:dyDescent="0.25">
      <c r="A56" s="110"/>
      <c r="B56" s="112" t="s">
        <v>71</v>
      </c>
      <c r="C56" s="233" t="s">
        <v>72</v>
      </c>
      <c r="D56" s="234"/>
      <c r="E56" s="234"/>
      <c r="F56" s="122" t="s">
        <v>24</v>
      </c>
      <c r="G56" s="123">
        <f>'Rozpočet Kuchyň'!I80</f>
        <v>0</v>
      </c>
      <c r="H56" s="123">
        <f>'Rozpočet Kuchyň'!K80</f>
        <v>0</v>
      </c>
      <c r="I56" s="235">
        <f t="shared" si="1"/>
        <v>0</v>
      </c>
      <c r="J56" s="235"/>
    </row>
    <row r="57" spans="1:10" ht="25.5" customHeight="1" x14ac:dyDescent="0.25">
      <c r="A57" s="110"/>
      <c r="B57" s="112" t="s">
        <v>73</v>
      </c>
      <c r="C57" s="233" t="s">
        <v>74</v>
      </c>
      <c r="D57" s="234"/>
      <c r="E57" s="234"/>
      <c r="F57" s="122" t="s">
        <v>25</v>
      </c>
      <c r="G57" s="123">
        <f>'Rozpočet Kuchyň'!I82</f>
        <v>0</v>
      </c>
      <c r="H57" s="123">
        <f>'Rozpočet Kuchyň'!K82</f>
        <v>0</v>
      </c>
      <c r="I57" s="235">
        <f t="shared" si="1"/>
        <v>0</v>
      </c>
      <c r="J57" s="235"/>
    </row>
    <row r="58" spans="1:10" ht="25.5" customHeight="1" x14ac:dyDescent="0.25">
      <c r="A58" s="110"/>
      <c r="B58" s="112" t="s">
        <v>75</v>
      </c>
      <c r="C58" s="233" t="s">
        <v>27</v>
      </c>
      <c r="D58" s="234"/>
      <c r="E58" s="234"/>
      <c r="F58" s="122" t="s">
        <v>75</v>
      </c>
      <c r="G58" s="123">
        <f>'Rozpočet Kuchyň'!I85</f>
        <v>0</v>
      </c>
      <c r="H58" s="123">
        <f>'Rozpočet Kuchyň'!K85</f>
        <v>0</v>
      </c>
      <c r="I58" s="235">
        <f t="shared" si="1"/>
        <v>0</v>
      </c>
      <c r="J58" s="235"/>
    </row>
    <row r="59" spans="1:10" ht="25.5" customHeight="1" x14ac:dyDescent="0.25">
      <c r="A59" s="110"/>
      <c r="B59" s="119" t="s">
        <v>76</v>
      </c>
      <c r="C59" s="236" t="s">
        <v>26</v>
      </c>
      <c r="D59" s="237"/>
      <c r="E59" s="237"/>
      <c r="F59" s="124" t="s">
        <v>76</v>
      </c>
      <c r="G59" s="125">
        <f>'Rozpočet Kuchyň'!I89</f>
        <v>0</v>
      </c>
      <c r="H59" s="125">
        <f>'Rozpočet Kuchyň'!K89</f>
        <v>0</v>
      </c>
      <c r="I59" s="238">
        <f t="shared" si="1"/>
        <v>0</v>
      </c>
      <c r="J59" s="238"/>
    </row>
    <row r="60" spans="1:10" ht="25.5" customHeight="1" x14ac:dyDescent="0.25">
      <c r="A60" s="110"/>
      <c r="B60" s="115" t="s">
        <v>1</v>
      </c>
      <c r="C60" s="115"/>
      <c r="D60" s="116"/>
      <c r="E60" s="116"/>
      <c r="F60" s="126"/>
      <c r="G60" s="229">
        <f>SUM(G50:G59)</f>
        <v>0</v>
      </c>
      <c r="H60" s="229">
        <f>SUM(H50:H59)</f>
        <v>0</v>
      </c>
      <c r="I60" s="283">
        <f>SUM(I50:J59)</f>
        <v>0</v>
      </c>
      <c r="J60" s="283"/>
    </row>
    <row r="61" spans="1:10" ht="25.5" customHeight="1" x14ac:dyDescent="0.25">
      <c r="A61" s="110"/>
      <c r="B61" s="205">
        <v>2</v>
      </c>
      <c r="C61" s="274" t="s">
        <v>338</v>
      </c>
      <c r="D61" s="275"/>
      <c r="E61" s="276"/>
      <c r="F61" s="206"/>
      <c r="G61" s="206"/>
      <c r="H61" s="206"/>
      <c r="I61" s="284"/>
      <c r="J61" s="285"/>
    </row>
    <row r="62" spans="1:10" ht="25.5" customHeight="1" x14ac:dyDescent="0.25">
      <c r="A62" s="110"/>
      <c r="B62" s="118" t="s">
        <v>59</v>
      </c>
      <c r="C62" s="267" t="s">
        <v>60</v>
      </c>
      <c r="D62" s="268"/>
      <c r="E62" s="268"/>
      <c r="F62" s="120" t="s">
        <v>23</v>
      </c>
      <c r="G62" s="121">
        <f>PRODUCT('Rozpočet Ostatní'!I8)</f>
        <v>0</v>
      </c>
      <c r="H62" s="230">
        <f>PRODUCT('Rozpočet Ostatní'!K8)</f>
        <v>0</v>
      </c>
      <c r="I62" s="266">
        <f t="shared" ref="I62:I71" si="2">G62+H62</f>
        <v>0</v>
      </c>
      <c r="J62" s="266"/>
    </row>
    <row r="63" spans="1:10" ht="25.5" customHeight="1" x14ac:dyDescent="0.25">
      <c r="A63" s="110"/>
      <c r="B63" s="112" t="s">
        <v>61</v>
      </c>
      <c r="C63" s="233" t="s">
        <v>62</v>
      </c>
      <c r="D63" s="234"/>
      <c r="E63" s="234"/>
      <c r="F63" s="122" t="s">
        <v>24</v>
      </c>
      <c r="G63" s="123">
        <f>PRODUCT('Rozpočet Ostatní'!I12)</f>
        <v>0</v>
      </c>
      <c r="H63" s="227">
        <f>PRODUCT('Rozpočet Ostatní'!K12)</f>
        <v>0</v>
      </c>
      <c r="I63" s="235">
        <f t="shared" si="2"/>
        <v>0</v>
      </c>
      <c r="J63" s="235"/>
    </row>
    <row r="64" spans="1:10" ht="25.5" customHeight="1" x14ac:dyDescent="0.25">
      <c r="A64" s="110"/>
      <c r="B64" s="112" t="s">
        <v>63</v>
      </c>
      <c r="C64" s="233" t="s">
        <v>64</v>
      </c>
      <c r="D64" s="234"/>
      <c r="E64" s="234"/>
      <c r="F64" s="122" t="s">
        <v>24</v>
      </c>
      <c r="G64" s="123">
        <f>PRODUCT('Rozpočet Ostatní'!I16)</f>
        <v>0</v>
      </c>
      <c r="H64" s="227">
        <f>PRODUCT('Rozpočet Ostatní'!K16)</f>
        <v>0</v>
      </c>
      <c r="I64" s="235">
        <f t="shared" si="2"/>
        <v>0</v>
      </c>
      <c r="J64" s="235"/>
    </row>
    <row r="65" spans="1:10" ht="25.5" customHeight="1" x14ac:dyDescent="0.25">
      <c r="A65" s="110"/>
      <c r="B65" s="112" t="s">
        <v>65</v>
      </c>
      <c r="C65" s="233" t="s">
        <v>66</v>
      </c>
      <c r="D65" s="234"/>
      <c r="E65" s="234"/>
      <c r="F65" s="122" t="s">
        <v>24</v>
      </c>
      <c r="G65" s="123">
        <f>PRODUCT('Rozpočet Ostatní'!I20)</f>
        <v>0</v>
      </c>
      <c r="H65" s="227">
        <f>PRODUCT('Rozpočet Ostatní'!K20)</f>
        <v>0</v>
      </c>
      <c r="I65" s="235">
        <f t="shared" si="2"/>
        <v>0</v>
      </c>
      <c r="J65" s="235"/>
    </row>
    <row r="66" spans="1:10" ht="25.5" customHeight="1" x14ac:dyDescent="0.25">
      <c r="A66" s="110"/>
      <c r="B66" s="112" t="s">
        <v>67</v>
      </c>
      <c r="C66" s="233" t="s">
        <v>68</v>
      </c>
      <c r="D66" s="234"/>
      <c r="E66" s="234"/>
      <c r="F66" s="122" t="s">
        <v>24</v>
      </c>
      <c r="G66" s="123">
        <f>PRODUCT('Rozpočet Ostatní'!I22)</f>
        <v>0</v>
      </c>
      <c r="H66" s="227">
        <f>PRODUCT('Rozpočet Ostatní'!K22)</f>
        <v>0</v>
      </c>
      <c r="I66" s="235">
        <f t="shared" si="2"/>
        <v>0</v>
      </c>
      <c r="J66" s="235"/>
    </row>
    <row r="67" spans="1:10" ht="25.5" customHeight="1" x14ac:dyDescent="0.25">
      <c r="A67" s="110"/>
      <c r="B67" s="112" t="s">
        <v>69</v>
      </c>
      <c r="C67" s="233" t="s">
        <v>70</v>
      </c>
      <c r="D67" s="234"/>
      <c r="E67" s="234"/>
      <c r="F67" s="122" t="s">
        <v>24</v>
      </c>
      <c r="G67" s="123">
        <f>PRODUCT('Rozpočet Ostatní'!I76)</f>
        <v>0</v>
      </c>
      <c r="H67" s="227">
        <f>PRODUCT('Rozpočet Ostatní'!K76)</f>
        <v>0</v>
      </c>
      <c r="I67" s="235">
        <f t="shared" si="2"/>
        <v>0</v>
      </c>
      <c r="J67" s="235"/>
    </row>
    <row r="68" spans="1:10" ht="25.5" customHeight="1" x14ac:dyDescent="0.25">
      <c r="A68" s="110"/>
      <c r="B68" s="112" t="s">
        <v>71</v>
      </c>
      <c r="C68" s="233" t="s">
        <v>72</v>
      </c>
      <c r="D68" s="234"/>
      <c r="E68" s="234"/>
      <c r="F68" s="122" t="s">
        <v>24</v>
      </c>
      <c r="G68" s="123">
        <f>PRODUCT('Rozpočet Ostatní'!I79)</f>
        <v>0</v>
      </c>
      <c r="H68" s="227">
        <f>PRODUCT('Rozpočet Ostatní'!K79)</f>
        <v>0</v>
      </c>
      <c r="I68" s="235">
        <f t="shared" si="2"/>
        <v>0</v>
      </c>
      <c r="J68" s="235"/>
    </row>
    <row r="69" spans="1:10" ht="25.5" customHeight="1" x14ac:dyDescent="0.25">
      <c r="A69" s="110"/>
      <c r="B69" s="112" t="s">
        <v>73</v>
      </c>
      <c r="C69" s="233" t="s">
        <v>74</v>
      </c>
      <c r="D69" s="234"/>
      <c r="E69" s="234"/>
      <c r="F69" s="122" t="s">
        <v>25</v>
      </c>
      <c r="G69" s="123">
        <f>PRODUCT('Rozpočet Ostatní'!I81)</f>
        <v>0</v>
      </c>
      <c r="H69" s="227">
        <f>PRODUCT('Rozpočet Ostatní'!K81)</f>
        <v>0</v>
      </c>
      <c r="I69" s="235">
        <f t="shared" si="2"/>
        <v>0</v>
      </c>
      <c r="J69" s="235"/>
    </row>
    <row r="70" spans="1:10" ht="25.5" customHeight="1" x14ac:dyDescent="0.25">
      <c r="A70" s="110"/>
      <c r="B70" s="112" t="s">
        <v>75</v>
      </c>
      <c r="C70" s="233" t="s">
        <v>27</v>
      </c>
      <c r="D70" s="234"/>
      <c r="E70" s="234"/>
      <c r="F70" s="122" t="s">
        <v>75</v>
      </c>
      <c r="G70" s="123">
        <f>PRODUCT('Rozpočet Ostatní'!I84)</f>
        <v>0</v>
      </c>
      <c r="H70" s="227">
        <f>PRODUCT('Rozpočet Ostatní'!K84)</f>
        <v>0</v>
      </c>
      <c r="I70" s="235">
        <f t="shared" si="2"/>
        <v>0</v>
      </c>
      <c r="J70" s="235"/>
    </row>
    <row r="71" spans="1:10" ht="25.5" customHeight="1" x14ac:dyDescent="0.25">
      <c r="A71" s="110"/>
      <c r="B71" s="119" t="s">
        <v>76</v>
      </c>
      <c r="C71" s="236" t="s">
        <v>26</v>
      </c>
      <c r="D71" s="237"/>
      <c r="E71" s="237"/>
      <c r="F71" s="124" t="s">
        <v>76</v>
      </c>
      <c r="G71" s="125">
        <f>PRODUCT('Rozpočet Ostatní'!I88)</f>
        <v>0</v>
      </c>
      <c r="H71" s="228">
        <f>PRODUCT('Rozpočet Ostatní'!K88)</f>
        <v>0</v>
      </c>
      <c r="I71" s="238">
        <f t="shared" si="2"/>
        <v>0</v>
      </c>
      <c r="J71" s="238"/>
    </row>
    <row r="72" spans="1:10" ht="25.5" customHeight="1" x14ac:dyDescent="0.25">
      <c r="A72" s="111"/>
      <c r="B72" s="115" t="s">
        <v>1</v>
      </c>
      <c r="C72" s="115"/>
      <c r="D72" s="116"/>
      <c r="E72" s="116"/>
      <c r="F72" s="126"/>
      <c r="G72" s="127">
        <f>SUM(G62:G71)</f>
        <v>0</v>
      </c>
      <c r="H72" s="127">
        <f>SUM(H62:H71)</f>
        <v>0</v>
      </c>
      <c r="I72" s="283">
        <f>SUM(I62:J71)</f>
        <v>0</v>
      </c>
      <c r="J72" s="283"/>
    </row>
    <row r="73" spans="1:10" ht="23.4" customHeight="1" x14ac:dyDescent="0.25">
      <c r="B73" s="205">
        <v>3</v>
      </c>
      <c r="C73" s="274" t="s">
        <v>341</v>
      </c>
      <c r="D73" s="275"/>
      <c r="E73" s="276"/>
      <c r="F73" s="206"/>
      <c r="G73" s="206"/>
      <c r="H73" s="206"/>
      <c r="I73" s="286"/>
      <c r="J73" s="287"/>
    </row>
    <row r="74" spans="1:10" ht="25.5" customHeight="1" x14ac:dyDescent="0.25">
      <c r="B74" s="118" t="s">
        <v>342</v>
      </c>
      <c r="C74" s="267" t="s">
        <v>343</v>
      </c>
      <c r="D74" s="268"/>
      <c r="E74" s="268"/>
      <c r="F74" s="207" t="s">
        <v>23</v>
      </c>
      <c r="G74" s="208">
        <f>PRODUCT('Rozpočet Výfuk VZT'!I8)</f>
        <v>0</v>
      </c>
      <c r="H74" s="208">
        <f>PRODUCT('Rozpočet Výfuk VZT'!K8)</f>
        <v>0</v>
      </c>
      <c r="I74" s="288">
        <f>G74+H74</f>
        <v>0</v>
      </c>
      <c r="J74" s="288"/>
    </row>
    <row r="75" spans="1:10" ht="25.5" customHeight="1" x14ac:dyDescent="0.25">
      <c r="B75" s="112" t="s">
        <v>61</v>
      </c>
      <c r="C75" s="233" t="s">
        <v>62</v>
      </c>
      <c r="D75" s="234"/>
      <c r="E75" s="234"/>
      <c r="F75" s="122" t="s">
        <v>24</v>
      </c>
      <c r="G75" s="123">
        <f>PRODUCT('Rozpočet Výfuk VZT'!I14)</f>
        <v>0</v>
      </c>
      <c r="H75" s="123">
        <f>PRODUCT('Rozpočet Výfuk VZT'!K14)</f>
        <v>0</v>
      </c>
      <c r="I75" s="235">
        <f>G75+H75</f>
        <v>0</v>
      </c>
      <c r="J75" s="235"/>
    </row>
    <row r="76" spans="1:10" ht="25.5" customHeight="1" x14ac:dyDescent="0.25">
      <c r="B76" s="112" t="s">
        <v>67</v>
      </c>
      <c r="C76" s="233" t="s">
        <v>68</v>
      </c>
      <c r="D76" s="234"/>
      <c r="E76" s="234"/>
      <c r="F76" s="122" t="s">
        <v>24</v>
      </c>
      <c r="G76" s="123">
        <f>PRODUCT('Rozpočet Výfuk VZT'!I18)</f>
        <v>0</v>
      </c>
      <c r="H76" s="123">
        <f>PRODUCT('Rozpočet Výfuk VZT'!K18)</f>
        <v>0</v>
      </c>
      <c r="I76" s="235">
        <f>G76+H76</f>
        <v>0</v>
      </c>
      <c r="J76" s="235"/>
    </row>
    <row r="77" spans="1:10" ht="25.5" customHeight="1" x14ac:dyDescent="0.25">
      <c r="B77" s="119" t="s">
        <v>76</v>
      </c>
      <c r="C77" s="236" t="s">
        <v>26</v>
      </c>
      <c r="D77" s="237"/>
      <c r="E77" s="237"/>
      <c r="F77" s="124" t="s">
        <v>76</v>
      </c>
      <c r="G77" s="125">
        <f>PRODUCT('Rozpočet Výfuk VZT'!I28)</f>
        <v>0</v>
      </c>
      <c r="H77" s="125">
        <f>PRODUCT('Rozpočet Výfuk VZT'!K28)</f>
        <v>0</v>
      </c>
      <c r="I77" s="238">
        <f>G77+H77</f>
        <v>0</v>
      </c>
      <c r="J77" s="238"/>
    </row>
    <row r="78" spans="1:10" x14ac:dyDescent="0.25">
      <c r="B78" s="115" t="s">
        <v>1</v>
      </c>
      <c r="C78" s="115"/>
      <c r="D78" s="116"/>
      <c r="E78" s="116"/>
      <c r="F78" s="126"/>
      <c r="G78" s="127">
        <f>SUM(G74:G77)</f>
        <v>0</v>
      </c>
      <c r="H78" s="127">
        <f>SUM(H74:H77)</f>
        <v>0</v>
      </c>
      <c r="I78" s="283">
        <f>SUM(I74:I77)</f>
        <v>0</v>
      </c>
      <c r="J78" s="283"/>
    </row>
  </sheetData>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98">
    <mergeCell ref="C74:E74"/>
    <mergeCell ref="I74:J74"/>
    <mergeCell ref="C75:E75"/>
    <mergeCell ref="I75:J75"/>
    <mergeCell ref="C76:E76"/>
    <mergeCell ref="I76:J76"/>
    <mergeCell ref="C77:E77"/>
    <mergeCell ref="I77:J77"/>
    <mergeCell ref="I78:J78"/>
    <mergeCell ref="C73:E73"/>
    <mergeCell ref="I49:J49"/>
    <mergeCell ref="I61:J61"/>
    <mergeCell ref="I73:J73"/>
    <mergeCell ref="I72:J72"/>
    <mergeCell ref="I57:J57"/>
    <mergeCell ref="C57:E57"/>
    <mergeCell ref="I58:J58"/>
    <mergeCell ref="C58:E58"/>
    <mergeCell ref="I59:J59"/>
    <mergeCell ref="C59:E59"/>
    <mergeCell ref="C61:E61"/>
    <mergeCell ref="C62:E62"/>
    <mergeCell ref="C65:E65"/>
    <mergeCell ref="I65:J65"/>
    <mergeCell ref="I54:J54"/>
    <mergeCell ref="C54:E54"/>
    <mergeCell ref="I55:J55"/>
    <mergeCell ref="C55:E55"/>
    <mergeCell ref="I56:J56"/>
    <mergeCell ref="C56:E56"/>
    <mergeCell ref="I62:J62"/>
    <mergeCell ref="C63:E63"/>
    <mergeCell ref="I63:J63"/>
    <mergeCell ref="C64:E64"/>
    <mergeCell ref="I64:J64"/>
    <mergeCell ref="I60:J60"/>
    <mergeCell ref="I51:J51"/>
    <mergeCell ref="C51:E51"/>
    <mergeCell ref="I52:J52"/>
    <mergeCell ref="C52:E52"/>
    <mergeCell ref="I53:J53"/>
    <mergeCell ref="C53:E53"/>
    <mergeCell ref="I50:J50"/>
    <mergeCell ref="C50:E50"/>
    <mergeCell ref="G28:I28"/>
    <mergeCell ref="G15:H15"/>
    <mergeCell ref="I15:J15"/>
    <mergeCell ref="E16:F16"/>
    <mergeCell ref="D34:E34"/>
    <mergeCell ref="D35:E35"/>
    <mergeCell ref="G19:H19"/>
    <mergeCell ref="G20:H20"/>
    <mergeCell ref="G34:I34"/>
    <mergeCell ref="C49:E49"/>
    <mergeCell ref="C39:E39"/>
    <mergeCell ref="B40:E40"/>
    <mergeCell ref="B43:J43"/>
    <mergeCell ref="I48:J48"/>
    <mergeCell ref="B1:J1"/>
    <mergeCell ref="G26:I26"/>
    <mergeCell ref="G27:I27"/>
    <mergeCell ref="G29:I29"/>
    <mergeCell ref="G25:I25"/>
    <mergeCell ref="I16:J16"/>
    <mergeCell ref="I19:J19"/>
    <mergeCell ref="E21:F21"/>
    <mergeCell ref="G21:H21"/>
    <mergeCell ref="D11:G11"/>
    <mergeCell ref="G24:I24"/>
    <mergeCell ref="G23:I23"/>
    <mergeCell ref="E19:F19"/>
    <mergeCell ref="E20:F20"/>
    <mergeCell ref="I20:J20"/>
    <mergeCell ref="I21:J21"/>
    <mergeCell ref="D2:J2"/>
    <mergeCell ref="E17:F17"/>
    <mergeCell ref="G16:H16"/>
    <mergeCell ref="G17:H17"/>
    <mergeCell ref="G18:H18"/>
    <mergeCell ref="I17:J17"/>
    <mergeCell ref="I18:J18"/>
    <mergeCell ref="E18:F18"/>
    <mergeCell ref="E15:F15"/>
    <mergeCell ref="D3:J3"/>
    <mergeCell ref="D12:G12"/>
    <mergeCell ref="D13:G13"/>
    <mergeCell ref="C66:E66"/>
    <mergeCell ref="I66:J66"/>
    <mergeCell ref="C67:E67"/>
    <mergeCell ref="I67:J67"/>
    <mergeCell ref="C68:E68"/>
    <mergeCell ref="I68:J68"/>
    <mergeCell ref="C69:E69"/>
    <mergeCell ref="I69:J69"/>
    <mergeCell ref="C70:E70"/>
    <mergeCell ref="I70:J70"/>
    <mergeCell ref="C71:E71"/>
    <mergeCell ref="I71:J7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CE,Tučné"RTS Stavitel +,  © RTS, a.s.&amp;R&amp;9Stránka &amp;P z &amp;N</oddFooter>
  </headerFooter>
  <rowBreaks count="2" manualBreakCount="2">
    <brk id="36" max="9" man="1"/>
    <brk id="43"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rgb="FFFF9966"/>
  </sheetPr>
  <dimension ref="A1:G5"/>
  <sheetViews>
    <sheetView workbookViewId="0">
      <selection activeCell="A5" sqref="A5:IV5"/>
    </sheetView>
  </sheetViews>
  <sheetFormatPr defaultColWidth="9.109375" defaultRowHeight="13.2" x14ac:dyDescent="0.25"/>
  <cols>
    <col min="1" max="1" width="4.33203125" style="4" customWidth="1"/>
    <col min="2" max="2" width="14.44140625" style="4" customWidth="1"/>
    <col min="3" max="3" width="38.33203125" style="8" customWidth="1"/>
    <col min="4" max="4" width="4.5546875" style="4" customWidth="1"/>
    <col min="5" max="5" width="10.5546875" style="4" customWidth="1"/>
    <col min="6" max="6" width="9.88671875" style="4" customWidth="1"/>
    <col min="7" max="7" width="12.6640625" style="4" customWidth="1"/>
    <col min="8" max="16384" width="9.109375" style="4"/>
  </cols>
  <sheetData>
    <row r="1" spans="1:7" ht="15.6" x14ac:dyDescent="0.25">
      <c r="A1" s="289" t="s">
        <v>6</v>
      </c>
      <c r="B1" s="289"/>
      <c r="C1" s="290"/>
      <c r="D1" s="289"/>
      <c r="E1" s="289"/>
      <c r="F1" s="289"/>
      <c r="G1" s="289"/>
    </row>
    <row r="2" spans="1:7" ht="24.9" customHeight="1" x14ac:dyDescent="0.25">
      <c r="A2" s="68" t="s">
        <v>41</v>
      </c>
      <c r="B2" s="67"/>
      <c r="C2" s="291"/>
      <c r="D2" s="291"/>
      <c r="E2" s="291"/>
      <c r="F2" s="291"/>
      <c r="G2" s="292"/>
    </row>
    <row r="3" spans="1:7" ht="24.9" hidden="1" customHeight="1" x14ac:dyDescent="0.25">
      <c r="A3" s="68" t="s">
        <v>7</v>
      </c>
      <c r="B3" s="67"/>
      <c r="C3" s="291"/>
      <c r="D3" s="291"/>
      <c r="E3" s="291"/>
      <c r="F3" s="291"/>
      <c r="G3" s="292"/>
    </row>
    <row r="4" spans="1:7" ht="24.9" hidden="1" customHeight="1" x14ac:dyDescent="0.25">
      <c r="A4" s="68" t="s">
        <v>8</v>
      </c>
      <c r="B4" s="67"/>
      <c r="C4" s="291"/>
      <c r="D4" s="291"/>
      <c r="E4" s="291"/>
      <c r="F4" s="291"/>
      <c r="G4" s="292"/>
    </row>
    <row r="5" spans="1:7" hidden="1" x14ac:dyDescent="0.25">
      <c r="B5" s="5"/>
      <c r="C5" s="6"/>
      <c r="D5" s="7"/>
    </row>
  </sheetData>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CE,Tučné"RTS Stavitel +,  © RTS, a.s.&amp;R&amp;"Arial,Obyčejné"Strana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107"/>
  <sheetViews>
    <sheetView topLeftCell="A84" zoomScale="150" zoomScaleNormal="150" workbookViewId="0">
      <selection activeCell="J90" sqref="J90:J93"/>
    </sheetView>
  </sheetViews>
  <sheetFormatPr defaultRowHeight="13.2" outlineLevelRow="1" x14ac:dyDescent="0.25"/>
  <cols>
    <col min="1" max="1" width="4.33203125" customWidth="1"/>
    <col min="2" max="2" width="14.44140625" style="83" customWidth="1"/>
    <col min="3" max="3" width="38.33203125" style="8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307" t="s">
        <v>6</v>
      </c>
      <c r="B1" s="307"/>
      <c r="C1" s="307"/>
      <c r="D1" s="307"/>
      <c r="E1" s="307"/>
      <c r="F1" s="307"/>
      <c r="G1" s="307"/>
      <c r="AE1" t="s">
        <v>78</v>
      </c>
    </row>
    <row r="2" spans="1:60" ht="25.05" customHeight="1" x14ac:dyDescent="0.25">
      <c r="A2" s="132" t="s">
        <v>77</v>
      </c>
      <c r="B2" s="130"/>
      <c r="C2" s="308" t="s">
        <v>47</v>
      </c>
      <c r="D2" s="309"/>
      <c r="E2" s="309"/>
      <c r="F2" s="309"/>
      <c r="G2" s="310"/>
      <c r="H2" s="232" t="s">
        <v>56</v>
      </c>
      <c r="I2" s="232"/>
      <c r="J2" s="232"/>
      <c r="K2" s="232"/>
      <c r="L2" s="232"/>
      <c r="M2" s="232"/>
      <c r="N2" s="232"/>
      <c r="O2" s="232"/>
      <c r="P2" s="232"/>
      <c r="AE2" t="s">
        <v>79</v>
      </c>
    </row>
    <row r="3" spans="1:60" ht="25.05" customHeight="1" x14ac:dyDescent="0.25">
      <c r="A3" s="133" t="s">
        <v>7</v>
      </c>
      <c r="B3" s="131"/>
      <c r="C3" s="311" t="s">
        <v>43</v>
      </c>
      <c r="D3" s="312"/>
      <c r="E3" s="312"/>
      <c r="F3" s="312"/>
      <c r="G3" s="313"/>
      <c r="AE3" t="s">
        <v>80</v>
      </c>
    </row>
    <row r="4" spans="1:60" ht="25.05" hidden="1" customHeight="1" x14ac:dyDescent="0.25">
      <c r="A4" s="133" t="s">
        <v>8</v>
      </c>
      <c r="B4" s="131"/>
      <c r="C4" s="311"/>
      <c r="D4" s="312"/>
      <c r="E4" s="312"/>
      <c r="F4" s="312"/>
      <c r="G4" s="313"/>
      <c r="AE4" t="s">
        <v>81</v>
      </c>
    </row>
    <row r="5" spans="1:60" hidden="1" x14ac:dyDescent="0.25">
      <c r="A5" s="134" t="s">
        <v>82</v>
      </c>
      <c r="B5" s="135"/>
      <c r="C5" s="135"/>
      <c r="D5" s="136"/>
      <c r="E5" s="136"/>
      <c r="F5" s="136"/>
      <c r="G5" s="137"/>
      <c r="AE5" t="s">
        <v>83</v>
      </c>
    </row>
    <row r="7" spans="1:60" ht="39.6" x14ac:dyDescent="0.25">
      <c r="A7" s="142" t="s">
        <v>84</v>
      </c>
      <c r="B7" s="143" t="s">
        <v>85</v>
      </c>
      <c r="C7" s="143" t="s">
        <v>86</v>
      </c>
      <c r="D7" s="142" t="s">
        <v>87</v>
      </c>
      <c r="E7" s="142" t="s">
        <v>88</v>
      </c>
      <c r="F7" s="138" t="s">
        <v>89</v>
      </c>
      <c r="G7" s="157" t="s">
        <v>28</v>
      </c>
      <c r="H7" s="158" t="s">
        <v>29</v>
      </c>
      <c r="I7" s="158" t="s">
        <v>90</v>
      </c>
      <c r="J7" s="158" t="s">
        <v>30</v>
      </c>
      <c r="K7" s="158" t="s">
        <v>91</v>
      </c>
      <c r="L7" s="158" t="s">
        <v>92</v>
      </c>
      <c r="M7" s="158" t="s">
        <v>93</v>
      </c>
      <c r="N7" s="158" t="s">
        <v>94</v>
      </c>
      <c r="O7" s="158" t="s">
        <v>95</v>
      </c>
      <c r="P7" s="158" t="s">
        <v>96</v>
      </c>
      <c r="Q7" s="158" t="s">
        <v>97</v>
      </c>
      <c r="R7" s="158" t="s">
        <v>98</v>
      </c>
      <c r="S7" s="158" t="s">
        <v>99</v>
      </c>
      <c r="T7" s="158" t="s">
        <v>100</v>
      </c>
      <c r="U7" s="145" t="s">
        <v>101</v>
      </c>
    </row>
    <row r="8" spans="1:60" x14ac:dyDescent="0.25">
      <c r="A8" s="159" t="s">
        <v>102</v>
      </c>
      <c r="B8" s="160" t="s">
        <v>59</v>
      </c>
      <c r="C8" s="161" t="s">
        <v>60</v>
      </c>
      <c r="D8" s="162"/>
      <c r="E8" s="163"/>
      <c r="F8" s="164"/>
      <c r="G8" s="164">
        <f>SUMIF(AE9:AE11,"&lt;&gt;NOR",G9:G11)</f>
        <v>0</v>
      </c>
      <c r="H8" s="164"/>
      <c r="I8" s="164">
        <f>SUM(I9:I11)</f>
        <v>0</v>
      </c>
      <c r="J8" s="164"/>
      <c r="K8" s="164">
        <f>SUM(K9:K11)</f>
        <v>0</v>
      </c>
      <c r="L8" s="164"/>
      <c r="M8" s="164">
        <f>SUM(M9:M11)</f>
        <v>0</v>
      </c>
      <c r="N8" s="144"/>
      <c r="O8" s="144">
        <f>SUM(O9:O11)</f>
        <v>2.7660000000000001E-2</v>
      </c>
      <c r="P8" s="144"/>
      <c r="Q8" s="144">
        <f>SUM(Q9:Q11)</f>
        <v>0</v>
      </c>
      <c r="R8" s="144"/>
      <c r="S8" s="144"/>
      <c r="T8" s="159"/>
      <c r="U8" s="144">
        <f>SUM(U9:U11)</f>
        <v>0.75</v>
      </c>
      <c r="AE8" t="s">
        <v>103</v>
      </c>
    </row>
    <row r="9" spans="1:60" outlineLevel="1" x14ac:dyDescent="0.25">
      <c r="A9" s="140">
        <v>1</v>
      </c>
      <c r="B9" s="140" t="s">
        <v>104</v>
      </c>
      <c r="C9" s="184" t="s">
        <v>105</v>
      </c>
      <c r="D9" s="146" t="s">
        <v>106</v>
      </c>
      <c r="E9" s="152">
        <v>3</v>
      </c>
      <c r="F9" s="154">
        <f>H9+J9</f>
        <v>0</v>
      </c>
      <c r="G9" s="154">
        <f>ROUND(E9*F9,2)</f>
        <v>0</v>
      </c>
      <c r="H9" s="155"/>
      <c r="I9" s="154">
        <f>ROUND(E9*H9,2)</f>
        <v>0</v>
      </c>
      <c r="J9" s="155"/>
      <c r="K9" s="154">
        <f>ROUND(E9*J9,2)</f>
        <v>0</v>
      </c>
      <c r="L9" s="154">
        <v>21</v>
      </c>
      <c r="M9" s="154">
        <f>G9*(1+L9/100)</f>
        <v>0</v>
      </c>
      <c r="N9" s="147">
        <v>9.2200000000000008E-3</v>
      </c>
      <c r="O9" s="147">
        <f>ROUND(E9*N9,5)</f>
        <v>2.7660000000000001E-2</v>
      </c>
      <c r="P9" s="147">
        <v>0</v>
      </c>
      <c r="Q9" s="147">
        <f>ROUND(E9*P9,5)</f>
        <v>0</v>
      </c>
      <c r="R9" s="147"/>
      <c r="S9" s="147"/>
      <c r="T9" s="148">
        <v>0.25</v>
      </c>
      <c r="U9" s="147">
        <f>ROUND(E9*T9,2)</f>
        <v>0.75</v>
      </c>
      <c r="V9" s="139"/>
      <c r="W9" s="139"/>
      <c r="X9" s="139"/>
      <c r="Y9" s="139"/>
      <c r="Z9" s="139"/>
      <c r="AA9" s="139"/>
      <c r="AB9" s="139"/>
      <c r="AC9" s="139"/>
      <c r="AD9" s="139"/>
      <c r="AE9" s="139" t="s">
        <v>107</v>
      </c>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row>
    <row r="10" spans="1:60" outlineLevel="1" x14ac:dyDescent="0.25">
      <c r="A10" s="140">
        <v>2</v>
      </c>
      <c r="B10" s="140" t="s">
        <v>108</v>
      </c>
      <c r="C10" s="184" t="s">
        <v>109</v>
      </c>
      <c r="D10" s="146" t="s">
        <v>106</v>
      </c>
      <c r="E10" s="152">
        <v>3</v>
      </c>
      <c r="F10" s="154">
        <f>H10+J10</f>
        <v>0</v>
      </c>
      <c r="G10" s="154">
        <f>ROUND(E10*F10,2)</f>
        <v>0</v>
      </c>
      <c r="H10" s="155"/>
      <c r="I10" s="154">
        <f>ROUND(E10*H10,2)</f>
        <v>0</v>
      </c>
      <c r="J10" s="155"/>
      <c r="K10" s="154">
        <f>ROUND(E10*J10,2)</f>
        <v>0</v>
      </c>
      <c r="L10" s="154">
        <v>21</v>
      </c>
      <c r="M10" s="154">
        <f>G10*(1+L10/100)</f>
        <v>0</v>
      </c>
      <c r="N10" s="147">
        <v>0</v>
      </c>
      <c r="O10" s="147">
        <f>ROUND(E10*N10,5)</f>
        <v>0</v>
      </c>
      <c r="P10" s="147">
        <v>0</v>
      </c>
      <c r="Q10" s="147">
        <f>ROUND(E10*P10,5)</f>
        <v>0</v>
      </c>
      <c r="R10" s="147"/>
      <c r="S10" s="147"/>
      <c r="T10" s="148">
        <v>0</v>
      </c>
      <c r="U10" s="147">
        <f>ROUND(E10*T10,2)</f>
        <v>0</v>
      </c>
      <c r="V10" s="139"/>
      <c r="W10" s="139"/>
      <c r="X10" s="139"/>
      <c r="Y10" s="139"/>
      <c r="Z10" s="139"/>
      <c r="AA10" s="139"/>
      <c r="AB10" s="139"/>
      <c r="AC10" s="139"/>
      <c r="AD10" s="139"/>
      <c r="AE10" s="139" t="s">
        <v>110</v>
      </c>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row>
    <row r="11" spans="1:60" outlineLevel="1" x14ac:dyDescent="0.25">
      <c r="A11" s="140">
        <v>3</v>
      </c>
      <c r="B11" s="140" t="s">
        <v>111</v>
      </c>
      <c r="C11" s="184" t="s">
        <v>112</v>
      </c>
      <c r="D11" s="146" t="s">
        <v>106</v>
      </c>
      <c r="E11" s="152">
        <v>3</v>
      </c>
      <c r="F11" s="154">
        <f>H11+J11</f>
        <v>0</v>
      </c>
      <c r="G11" s="154">
        <f>ROUND(E11*F11,2)</f>
        <v>0</v>
      </c>
      <c r="H11" s="155"/>
      <c r="I11" s="154">
        <f>ROUND(E11*H11,2)</f>
        <v>0</v>
      </c>
      <c r="J11" s="155"/>
      <c r="K11" s="154">
        <f>ROUND(E11*J11,2)</f>
        <v>0</v>
      </c>
      <c r="L11" s="154">
        <v>21</v>
      </c>
      <c r="M11" s="154">
        <f>G11*(1+L11/100)</f>
        <v>0</v>
      </c>
      <c r="N11" s="147">
        <v>0</v>
      </c>
      <c r="O11" s="147">
        <f>ROUND(E11*N11,5)</f>
        <v>0</v>
      </c>
      <c r="P11" s="147">
        <v>0</v>
      </c>
      <c r="Q11" s="147">
        <f>ROUND(E11*P11,5)</f>
        <v>0</v>
      </c>
      <c r="R11" s="147"/>
      <c r="S11" s="147"/>
      <c r="T11" s="148">
        <v>0</v>
      </c>
      <c r="U11" s="147">
        <f>ROUND(E11*T11,2)</f>
        <v>0</v>
      </c>
      <c r="V11" s="139"/>
      <c r="W11" s="139"/>
      <c r="X11" s="139"/>
      <c r="Y11" s="139"/>
      <c r="Z11" s="139"/>
      <c r="AA11" s="139"/>
      <c r="AB11" s="139"/>
      <c r="AC11" s="139"/>
      <c r="AD11" s="139"/>
      <c r="AE11" s="139" t="s">
        <v>110</v>
      </c>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row>
    <row r="12" spans="1:60" x14ac:dyDescent="0.25">
      <c r="A12" s="141" t="s">
        <v>102</v>
      </c>
      <c r="B12" s="141" t="s">
        <v>61</v>
      </c>
      <c r="C12" s="185" t="s">
        <v>62</v>
      </c>
      <c r="D12" s="149"/>
      <c r="E12" s="153"/>
      <c r="F12" s="156"/>
      <c r="G12" s="156">
        <f>SUMIF(AE13:AE17,"&lt;&gt;NOR",G13:G17)</f>
        <v>0</v>
      </c>
      <c r="H12" s="156"/>
      <c r="I12" s="156">
        <f>SUM(I13:I17)</f>
        <v>0</v>
      </c>
      <c r="J12" s="156"/>
      <c r="K12" s="156">
        <f>SUM(K13:K17)</f>
        <v>0</v>
      </c>
      <c r="L12" s="156"/>
      <c r="M12" s="156">
        <f>SUM(M13:M17)</f>
        <v>0</v>
      </c>
      <c r="N12" s="150"/>
      <c r="O12" s="150">
        <f>SUM(O13:O17)</f>
        <v>2.3309999999999997E-2</v>
      </c>
      <c r="P12" s="150"/>
      <c r="Q12" s="150">
        <f>SUM(Q13:Q17)</f>
        <v>0</v>
      </c>
      <c r="R12" s="150"/>
      <c r="S12" s="150"/>
      <c r="T12" s="151"/>
      <c r="U12" s="150">
        <f>SUM(U13:U17)</f>
        <v>38.4</v>
      </c>
      <c r="AE12" t="s">
        <v>103</v>
      </c>
    </row>
    <row r="13" spans="1:60" ht="20.399999999999999" outlineLevel="1" x14ac:dyDescent="0.25">
      <c r="A13" s="140">
        <v>4</v>
      </c>
      <c r="B13" s="140" t="s">
        <v>113</v>
      </c>
      <c r="C13" s="184" t="s">
        <v>114</v>
      </c>
      <c r="D13" s="146" t="s">
        <v>115</v>
      </c>
      <c r="E13" s="152">
        <v>322</v>
      </c>
      <c r="F13" s="154">
        <f>H13+J13</f>
        <v>0</v>
      </c>
      <c r="G13" s="154">
        <f>ROUND(E13*F13,2)</f>
        <v>0</v>
      </c>
      <c r="H13" s="155"/>
      <c r="I13" s="154">
        <f>ROUND(E13*H13,2)</f>
        <v>0</v>
      </c>
      <c r="J13" s="155"/>
      <c r="K13" s="154">
        <f>ROUND(E13*J13,2)</f>
        <v>0</v>
      </c>
      <c r="L13" s="154">
        <v>21</v>
      </c>
      <c r="M13" s="154">
        <f>G13*(1+L13/100)</f>
        <v>0</v>
      </c>
      <c r="N13" s="147">
        <v>0</v>
      </c>
      <c r="O13" s="147">
        <f>ROUND(E13*N13,5)</f>
        <v>0</v>
      </c>
      <c r="P13" s="147">
        <v>0</v>
      </c>
      <c r="Q13" s="147">
        <f>ROUND(E13*P13,5)</f>
        <v>0</v>
      </c>
      <c r="R13" s="147"/>
      <c r="S13" s="147"/>
      <c r="T13" s="148">
        <v>0.06</v>
      </c>
      <c r="U13" s="147">
        <f>ROUND(E13*T13,2)</f>
        <v>19.32</v>
      </c>
      <c r="V13" s="139"/>
      <c r="W13" s="139"/>
      <c r="X13" s="139"/>
      <c r="Y13" s="139"/>
      <c r="Z13" s="139"/>
      <c r="AA13" s="139"/>
      <c r="AB13" s="139"/>
      <c r="AC13" s="139"/>
      <c r="AD13" s="139"/>
      <c r="AE13" s="139" t="s">
        <v>107</v>
      </c>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row>
    <row r="14" spans="1:60" ht="20.399999999999999" outlineLevel="1" x14ac:dyDescent="0.25">
      <c r="A14" s="140">
        <v>5</v>
      </c>
      <c r="B14" s="140" t="s">
        <v>116</v>
      </c>
      <c r="C14" s="184" t="s">
        <v>117</v>
      </c>
      <c r="D14" s="146" t="s">
        <v>115</v>
      </c>
      <c r="E14" s="152">
        <v>128</v>
      </c>
      <c r="F14" s="154">
        <f>H14+J14</f>
        <v>0</v>
      </c>
      <c r="G14" s="154">
        <f>ROUND(E14*F14,2)</f>
        <v>0</v>
      </c>
      <c r="H14" s="155"/>
      <c r="I14" s="154">
        <f>ROUND(E14*H14,2)</f>
        <v>0</v>
      </c>
      <c r="J14" s="155"/>
      <c r="K14" s="154">
        <f>ROUND(E14*J14,2)</f>
        <v>0</v>
      </c>
      <c r="L14" s="154">
        <v>21</v>
      </c>
      <c r="M14" s="154">
        <f>G14*(1+L14/100)</f>
        <v>0</v>
      </c>
      <c r="N14" s="147">
        <v>1.0000000000000001E-5</v>
      </c>
      <c r="O14" s="147">
        <f>ROUND(E14*N14,5)</f>
        <v>1.2800000000000001E-3</v>
      </c>
      <c r="P14" s="147">
        <v>0</v>
      </c>
      <c r="Q14" s="147">
        <f>ROUND(E14*P14,5)</f>
        <v>0</v>
      </c>
      <c r="R14" s="147"/>
      <c r="S14" s="147"/>
      <c r="T14" s="148">
        <v>0</v>
      </c>
      <c r="U14" s="147">
        <f>ROUND(E14*T14,2)</f>
        <v>0</v>
      </c>
      <c r="V14" s="139"/>
      <c r="W14" s="139"/>
      <c r="X14" s="139"/>
      <c r="Y14" s="139"/>
      <c r="Z14" s="139"/>
      <c r="AA14" s="139"/>
      <c r="AB14" s="139"/>
      <c r="AC14" s="139"/>
      <c r="AD14" s="139"/>
      <c r="AE14" s="139" t="s">
        <v>110</v>
      </c>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row>
    <row r="15" spans="1:60" ht="20.399999999999999" outlineLevel="1" x14ac:dyDescent="0.25">
      <c r="A15" s="140">
        <v>6</v>
      </c>
      <c r="B15" s="140" t="s">
        <v>118</v>
      </c>
      <c r="C15" s="184" t="s">
        <v>119</v>
      </c>
      <c r="D15" s="146" t="s">
        <v>115</v>
      </c>
      <c r="E15" s="152">
        <v>194</v>
      </c>
      <c r="F15" s="154">
        <f>H15+J15</f>
        <v>0</v>
      </c>
      <c r="G15" s="154">
        <f>ROUND(E15*F15,2)</f>
        <v>0</v>
      </c>
      <c r="H15" s="155"/>
      <c r="I15" s="154">
        <f>ROUND(E15*H15,2)</f>
        <v>0</v>
      </c>
      <c r="J15" s="155"/>
      <c r="K15" s="154">
        <f>ROUND(E15*J15,2)</f>
        <v>0</v>
      </c>
      <c r="L15" s="154">
        <v>21</v>
      </c>
      <c r="M15" s="154">
        <f>G15*(1+L15/100)</f>
        <v>0</v>
      </c>
      <c r="N15" s="147">
        <v>2.0000000000000002E-5</v>
      </c>
      <c r="O15" s="147">
        <f>ROUND(E15*N15,5)</f>
        <v>3.8800000000000002E-3</v>
      </c>
      <c r="P15" s="147">
        <v>0</v>
      </c>
      <c r="Q15" s="147">
        <f>ROUND(E15*P15,5)</f>
        <v>0</v>
      </c>
      <c r="R15" s="147"/>
      <c r="S15" s="147"/>
      <c r="T15" s="148">
        <v>0</v>
      </c>
      <c r="U15" s="147">
        <f>ROUND(E15*T15,2)</f>
        <v>0</v>
      </c>
      <c r="V15" s="139"/>
      <c r="W15" s="139"/>
      <c r="X15" s="139"/>
      <c r="Y15" s="139"/>
      <c r="Z15" s="139"/>
      <c r="AA15" s="139"/>
      <c r="AB15" s="139"/>
      <c r="AC15" s="139"/>
      <c r="AD15" s="139"/>
      <c r="AE15" s="139" t="s">
        <v>110</v>
      </c>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row>
    <row r="16" spans="1:60" ht="20.399999999999999" outlineLevel="1" x14ac:dyDescent="0.25">
      <c r="A16" s="140">
        <v>7</v>
      </c>
      <c r="B16" s="140" t="s">
        <v>120</v>
      </c>
      <c r="C16" s="184" t="s">
        <v>121</v>
      </c>
      <c r="D16" s="146" t="s">
        <v>115</v>
      </c>
      <c r="E16" s="152">
        <v>3</v>
      </c>
      <c r="F16" s="154">
        <f>H16+J16</f>
        <v>0</v>
      </c>
      <c r="G16" s="154">
        <f>ROUND(E16*F16,2)</f>
        <v>0</v>
      </c>
      <c r="H16" s="155"/>
      <c r="I16" s="154">
        <f>ROUND(E16*H16,2)</f>
        <v>0</v>
      </c>
      <c r="J16" s="155"/>
      <c r="K16" s="154">
        <f>ROUND(E16*J16,2)</f>
        <v>0</v>
      </c>
      <c r="L16" s="154">
        <v>21</v>
      </c>
      <c r="M16" s="154">
        <f>G16*(1+L16/100)</f>
        <v>0</v>
      </c>
      <c r="N16" s="147">
        <v>5.0000000000000002E-5</v>
      </c>
      <c r="O16" s="147">
        <f>ROUND(E16*N16,5)</f>
        <v>1.4999999999999999E-4</v>
      </c>
      <c r="P16" s="147">
        <v>0</v>
      </c>
      <c r="Q16" s="147">
        <f>ROUND(E16*P16,5)</f>
        <v>0</v>
      </c>
      <c r="R16" s="147"/>
      <c r="S16" s="147"/>
      <c r="T16" s="148">
        <v>6.36</v>
      </c>
      <c r="U16" s="147">
        <f>ROUND(E16*T16,2)</f>
        <v>19.079999999999998</v>
      </c>
      <c r="V16" s="139"/>
      <c r="W16" s="139"/>
      <c r="X16" s="139"/>
      <c r="Y16" s="139"/>
      <c r="Z16" s="139"/>
      <c r="AA16" s="139"/>
      <c r="AB16" s="139"/>
      <c r="AC16" s="139"/>
      <c r="AD16" s="139"/>
      <c r="AE16" s="139" t="s">
        <v>107</v>
      </c>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row>
    <row r="17" spans="1:60" outlineLevel="1" x14ac:dyDescent="0.25">
      <c r="A17" s="140">
        <v>8</v>
      </c>
      <c r="B17" s="140" t="s">
        <v>122</v>
      </c>
      <c r="C17" s="184" t="s">
        <v>123</v>
      </c>
      <c r="D17" s="146" t="s">
        <v>115</v>
      </c>
      <c r="E17" s="152">
        <v>3</v>
      </c>
      <c r="F17" s="154">
        <f>H17+J17</f>
        <v>0</v>
      </c>
      <c r="G17" s="154">
        <f>ROUND(E17*F17,2)</f>
        <v>0</v>
      </c>
      <c r="H17" s="155"/>
      <c r="I17" s="154">
        <f>ROUND(E17*H17,2)</f>
        <v>0</v>
      </c>
      <c r="J17" s="155"/>
      <c r="K17" s="154">
        <f>ROUND(E17*J17,2)</f>
        <v>0</v>
      </c>
      <c r="L17" s="154">
        <v>21</v>
      </c>
      <c r="M17" s="154">
        <f>G17*(1+L17/100)</f>
        <v>0</v>
      </c>
      <c r="N17" s="147">
        <v>6.0000000000000001E-3</v>
      </c>
      <c r="O17" s="147">
        <f>ROUND(E17*N17,5)</f>
        <v>1.7999999999999999E-2</v>
      </c>
      <c r="P17" s="147">
        <v>0</v>
      </c>
      <c r="Q17" s="147">
        <f>ROUND(E17*P17,5)</f>
        <v>0</v>
      </c>
      <c r="R17" s="147"/>
      <c r="S17" s="147"/>
      <c r="T17" s="148">
        <v>0</v>
      </c>
      <c r="U17" s="147">
        <f>ROUND(E17*T17,2)</f>
        <v>0</v>
      </c>
      <c r="V17" s="139"/>
      <c r="W17" s="139"/>
      <c r="X17" s="139"/>
      <c r="Y17" s="139"/>
      <c r="Z17" s="139"/>
      <c r="AA17" s="139"/>
      <c r="AB17" s="139"/>
      <c r="AC17" s="139"/>
      <c r="AD17" s="139"/>
      <c r="AE17" s="139" t="s">
        <v>110</v>
      </c>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row>
    <row r="18" spans="1:60" x14ac:dyDescent="0.25">
      <c r="A18" s="141" t="s">
        <v>102</v>
      </c>
      <c r="B18" s="141" t="s">
        <v>63</v>
      </c>
      <c r="C18" s="185" t="s">
        <v>64</v>
      </c>
      <c r="D18" s="149"/>
      <c r="E18" s="153"/>
      <c r="F18" s="156"/>
      <c r="G18" s="156">
        <f>SUMIF(AE19:AE21,"&lt;&gt;NOR",G19:G21)</f>
        <v>0</v>
      </c>
      <c r="H18" s="156"/>
      <c r="I18" s="156">
        <f>SUM(I19:I21)</f>
        <v>0</v>
      </c>
      <c r="J18" s="156"/>
      <c r="K18" s="156">
        <f>SUM(K19:K21)</f>
        <v>0</v>
      </c>
      <c r="L18" s="156"/>
      <c r="M18" s="156">
        <f>SUM(M19:M21)</f>
        <v>0</v>
      </c>
      <c r="N18" s="150"/>
      <c r="O18" s="150">
        <f>SUM(O19:O21)</f>
        <v>0.20426000000000002</v>
      </c>
      <c r="P18" s="150"/>
      <c r="Q18" s="150">
        <f>SUM(Q19:Q21)</f>
        <v>0</v>
      </c>
      <c r="R18" s="150"/>
      <c r="S18" s="150"/>
      <c r="T18" s="151"/>
      <c r="U18" s="150">
        <f>SUM(U19:U21)</f>
        <v>13.27</v>
      </c>
      <c r="AE18" t="s">
        <v>103</v>
      </c>
    </row>
    <row r="19" spans="1:60" ht="20.399999999999999" outlineLevel="1" x14ac:dyDescent="0.25">
      <c r="A19" s="140">
        <v>9</v>
      </c>
      <c r="B19" s="140" t="s">
        <v>124</v>
      </c>
      <c r="C19" s="184" t="s">
        <v>125</v>
      </c>
      <c r="D19" s="146" t="s">
        <v>126</v>
      </c>
      <c r="E19" s="152">
        <v>10</v>
      </c>
      <c r="F19" s="154">
        <f>H19+J19</f>
        <v>0</v>
      </c>
      <c r="G19" s="154">
        <f>ROUND(E19*F19,2)</f>
        <v>0</v>
      </c>
      <c r="H19" s="155"/>
      <c r="I19" s="154">
        <f>ROUND(E19*H19,2)</f>
        <v>0</v>
      </c>
      <c r="J19" s="155"/>
      <c r="K19" s="154">
        <f>ROUND(E19*J19,2)</f>
        <v>0</v>
      </c>
      <c r="L19" s="154">
        <v>21</v>
      </c>
      <c r="M19" s="154">
        <f>G19*(1+L19/100)</f>
        <v>0</v>
      </c>
      <c r="N19" s="147">
        <v>1.9949999999999999E-2</v>
      </c>
      <c r="O19" s="147">
        <f>ROUND(E19*N19,5)</f>
        <v>0.19950000000000001</v>
      </c>
      <c r="P19" s="147">
        <v>0</v>
      </c>
      <c r="Q19" s="147">
        <f>ROUND(E19*P19,5)</f>
        <v>0</v>
      </c>
      <c r="R19" s="147"/>
      <c r="S19" s="147"/>
      <c r="T19" s="148">
        <v>1.0569999999999999</v>
      </c>
      <c r="U19" s="147">
        <f>ROUND(E19*T19,2)</f>
        <v>10.57</v>
      </c>
      <c r="V19" s="139"/>
      <c r="W19" s="139"/>
      <c r="X19" s="139"/>
      <c r="Y19" s="139"/>
      <c r="Z19" s="139"/>
      <c r="AA19" s="139"/>
      <c r="AB19" s="139"/>
      <c r="AC19" s="139"/>
      <c r="AD19" s="139"/>
      <c r="AE19" s="139" t="s">
        <v>107</v>
      </c>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row>
    <row r="20" spans="1:60" ht="20.399999999999999" outlineLevel="1" x14ac:dyDescent="0.25">
      <c r="A20" s="140">
        <v>10</v>
      </c>
      <c r="B20" s="140" t="s">
        <v>127</v>
      </c>
      <c r="C20" s="184" t="s">
        <v>128</v>
      </c>
      <c r="D20" s="146" t="s">
        <v>126</v>
      </c>
      <c r="E20" s="152">
        <v>10</v>
      </c>
      <c r="F20" s="154">
        <f>H20+J20</f>
        <v>0</v>
      </c>
      <c r="G20" s="154">
        <f>ROUND(E20*F20,2)</f>
        <v>0</v>
      </c>
      <c r="H20" s="155"/>
      <c r="I20" s="154">
        <f>ROUND(E20*H20,2)</f>
        <v>0</v>
      </c>
      <c r="J20" s="155"/>
      <c r="K20" s="154">
        <f>ROUND(E20*J20,2)</f>
        <v>0</v>
      </c>
      <c r="L20" s="154">
        <v>21</v>
      </c>
      <c r="M20" s="154">
        <f>G20*(1+L20/100)</f>
        <v>0</v>
      </c>
      <c r="N20" s="147">
        <v>2.2000000000000001E-4</v>
      </c>
      <c r="O20" s="147">
        <f>ROUND(E20*N20,5)</f>
        <v>2.2000000000000001E-3</v>
      </c>
      <c r="P20" s="147">
        <v>0</v>
      </c>
      <c r="Q20" s="147">
        <f>ROUND(E20*P20,5)</f>
        <v>0</v>
      </c>
      <c r="R20" s="147"/>
      <c r="S20" s="147"/>
      <c r="T20" s="148">
        <v>0.2</v>
      </c>
      <c r="U20" s="147">
        <f>ROUND(E20*T20,2)</f>
        <v>2</v>
      </c>
      <c r="V20" s="139"/>
      <c r="W20" s="139"/>
      <c r="X20" s="139"/>
      <c r="Y20" s="139"/>
      <c r="Z20" s="139"/>
      <c r="AA20" s="139"/>
      <c r="AB20" s="139"/>
      <c r="AC20" s="139"/>
      <c r="AD20" s="139"/>
      <c r="AE20" s="139" t="s">
        <v>107</v>
      </c>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row>
    <row r="21" spans="1:60" outlineLevel="1" x14ac:dyDescent="0.25">
      <c r="A21" s="140">
        <v>11</v>
      </c>
      <c r="B21" s="140" t="s">
        <v>129</v>
      </c>
      <c r="C21" s="184" t="s">
        <v>130</v>
      </c>
      <c r="D21" s="146" t="s">
        <v>106</v>
      </c>
      <c r="E21" s="152">
        <v>2</v>
      </c>
      <c r="F21" s="154">
        <f>H21+J21</f>
        <v>0</v>
      </c>
      <c r="G21" s="154">
        <f>ROUND(E21*F21,2)</f>
        <v>0</v>
      </c>
      <c r="H21" s="155"/>
      <c r="I21" s="154">
        <f>ROUND(E21*H21,2)</f>
        <v>0</v>
      </c>
      <c r="J21" s="155"/>
      <c r="K21" s="154">
        <f>ROUND(E21*J21,2)</f>
        <v>0</v>
      </c>
      <c r="L21" s="154">
        <v>21</v>
      </c>
      <c r="M21" s="154">
        <f>G21*(1+L21/100)</f>
        <v>0</v>
      </c>
      <c r="N21" s="147">
        <v>1.2800000000000001E-3</v>
      </c>
      <c r="O21" s="147">
        <f>ROUND(E21*N21,5)</f>
        <v>2.5600000000000002E-3</v>
      </c>
      <c r="P21" s="147">
        <v>0</v>
      </c>
      <c r="Q21" s="147">
        <f>ROUND(E21*P21,5)</f>
        <v>0</v>
      </c>
      <c r="R21" s="147"/>
      <c r="S21" s="147"/>
      <c r="T21" s="148">
        <v>0.35099999999999998</v>
      </c>
      <c r="U21" s="147">
        <f>ROUND(E21*T21,2)</f>
        <v>0.7</v>
      </c>
      <c r="V21" s="139"/>
      <c r="W21" s="139"/>
      <c r="X21" s="139"/>
      <c r="Y21" s="139"/>
      <c r="Z21" s="139"/>
      <c r="AA21" s="139"/>
      <c r="AB21" s="139"/>
      <c r="AC21" s="139"/>
      <c r="AD21" s="139"/>
      <c r="AE21" s="139" t="s">
        <v>107</v>
      </c>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row>
    <row r="22" spans="1:60" x14ac:dyDescent="0.25">
      <c r="A22" s="141" t="s">
        <v>102</v>
      </c>
      <c r="B22" s="141" t="s">
        <v>65</v>
      </c>
      <c r="C22" s="185" t="s">
        <v>66</v>
      </c>
      <c r="D22" s="149"/>
      <c r="E22" s="153"/>
      <c r="F22" s="156"/>
      <c r="G22" s="156">
        <f>SUMIF(AE23:AE23,"&lt;&gt;NOR",G23:G23)</f>
        <v>0</v>
      </c>
      <c r="H22" s="156"/>
      <c r="I22" s="156">
        <f>SUM(I23:I23)</f>
        <v>0</v>
      </c>
      <c r="J22" s="156"/>
      <c r="K22" s="156">
        <f>SUM(K23:K23)</f>
        <v>0</v>
      </c>
      <c r="L22" s="156"/>
      <c r="M22" s="156">
        <f>SUM(M23:M23)</f>
        <v>0</v>
      </c>
      <c r="N22" s="150"/>
      <c r="O22" s="150">
        <f>SUM(O23:O23)</f>
        <v>4.4799999999999996E-3</v>
      </c>
      <c r="P22" s="150"/>
      <c r="Q22" s="150">
        <f>SUM(Q23:Q23)</f>
        <v>0</v>
      </c>
      <c r="R22" s="150"/>
      <c r="S22" s="150"/>
      <c r="T22" s="151"/>
      <c r="U22" s="150">
        <f>SUM(U23:U23)</f>
        <v>1.17</v>
      </c>
      <c r="AE22" t="s">
        <v>103</v>
      </c>
    </row>
    <row r="23" spans="1:60" ht="30.6" outlineLevel="1" x14ac:dyDescent="0.25">
      <c r="A23" s="140">
        <v>12</v>
      </c>
      <c r="B23" s="140" t="s">
        <v>131</v>
      </c>
      <c r="C23" s="184" t="s">
        <v>132</v>
      </c>
      <c r="D23" s="146" t="s">
        <v>106</v>
      </c>
      <c r="E23" s="152">
        <v>1</v>
      </c>
      <c r="F23" s="154">
        <f>H23+J23</f>
        <v>0</v>
      </c>
      <c r="G23" s="154">
        <f>ROUND(E23*F23,2)</f>
        <v>0</v>
      </c>
      <c r="H23" s="155"/>
      <c r="I23" s="154">
        <f>ROUND(E23*H23,2)</f>
        <v>0</v>
      </c>
      <c r="J23" s="155"/>
      <c r="K23" s="154">
        <f>ROUND(E23*J23,2)</f>
        <v>0</v>
      </c>
      <c r="L23" s="154">
        <v>21</v>
      </c>
      <c r="M23" s="154">
        <f>G23*(1+L23/100)</f>
        <v>0</v>
      </c>
      <c r="N23" s="147">
        <v>4.4799999999999996E-3</v>
      </c>
      <c r="O23" s="147">
        <f>ROUND(E23*N23,5)</f>
        <v>4.4799999999999996E-3</v>
      </c>
      <c r="P23" s="147">
        <v>0</v>
      </c>
      <c r="Q23" s="147">
        <f>ROUND(E23*P23,5)</f>
        <v>0</v>
      </c>
      <c r="R23" s="147"/>
      <c r="S23" s="147"/>
      <c r="T23" s="148">
        <v>1.17</v>
      </c>
      <c r="U23" s="147">
        <f>ROUND(E23*T23,2)</f>
        <v>1.17</v>
      </c>
      <c r="V23" s="139"/>
      <c r="W23" s="139"/>
      <c r="X23" s="139"/>
      <c r="Y23" s="139"/>
      <c r="Z23" s="139"/>
      <c r="AA23" s="139"/>
      <c r="AB23" s="139"/>
      <c r="AC23" s="139"/>
      <c r="AD23" s="139"/>
      <c r="AE23" s="139" t="s">
        <v>107</v>
      </c>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row>
    <row r="24" spans="1:60" x14ac:dyDescent="0.25">
      <c r="A24" s="141" t="s">
        <v>102</v>
      </c>
      <c r="B24" s="141" t="s">
        <v>67</v>
      </c>
      <c r="C24" s="185" t="s">
        <v>68</v>
      </c>
      <c r="D24" s="149"/>
      <c r="E24" s="153"/>
      <c r="F24" s="156"/>
      <c r="G24" s="156">
        <f>SUMIF(AE25:AE76,"&lt;&gt;NOR",G25:G76)</f>
        <v>0</v>
      </c>
      <c r="H24" s="156"/>
      <c r="I24" s="156">
        <f>SUM(I25:I76)</f>
        <v>0</v>
      </c>
      <c r="J24" s="156"/>
      <c r="K24" s="156">
        <f>SUM(K25:K76)</f>
        <v>0</v>
      </c>
      <c r="L24" s="156"/>
      <c r="M24" s="156">
        <f>SUM(M25:M76)</f>
        <v>0</v>
      </c>
      <c r="N24" s="150"/>
      <c r="O24" s="150">
        <f>SUM(O25:O76)</f>
        <v>15.453919999999997</v>
      </c>
      <c r="P24" s="150"/>
      <c r="Q24" s="150">
        <f>SUM(Q25:Q76)</f>
        <v>0</v>
      </c>
      <c r="R24" s="150"/>
      <c r="S24" s="150"/>
      <c r="T24" s="151"/>
      <c r="U24" s="150">
        <f>SUM(U25:U76)</f>
        <v>3165.3599999999997</v>
      </c>
      <c r="AE24" t="s">
        <v>103</v>
      </c>
    </row>
    <row r="25" spans="1:60" ht="20.399999999999999" outlineLevel="1" x14ac:dyDescent="0.25">
      <c r="A25" s="140">
        <v>13</v>
      </c>
      <c r="B25" s="140" t="s">
        <v>133</v>
      </c>
      <c r="C25" s="184" t="s">
        <v>134</v>
      </c>
      <c r="D25" s="146" t="s">
        <v>106</v>
      </c>
      <c r="E25" s="152">
        <v>1</v>
      </c>
      <c r="F25" s="154">
        <f t="shared" ref="F25:F56" si="0">H25+J25</f>
        <v>0</v>
      </c>
      <c r="G25" s="154">
        <f t="shared" ref="G25:G56" si="1">ROUND(E25*F25,2)</f>
        <v>0</v>
      </c>
      <c r="H25" s="155"/>
      <c r="I25" s="154">
        <f t="shared" ref="I25:I56" si="2">ROUND(E25*H25,2)</f>
        <v>0</v>
      </c>
      <c r="J25" s="155"/>
      <c r="K25" s="154">
        <f t="shared" ref="K25:K56" si="3">ROUND(E25*J25,2)</f>
        <v>0</v>
      </c>
      <c r="L25" s="154">
        <v>21</v>
      </c>
      <c r="M25" s="154">
        <f t="shared" ref="M25:M56" si="4">G25*(1+L25/100)</f>
        <v>0</v>
      </c>
      <c r="N25" s="147">
        <v>1.38E-2</v>
      </c>
      <c r="O25" s="147">
        <f t="shared" ref="O25:O56" si="5">ROUND(E25*N25,5)</f>
        <v>1.38E-2</v>
      </c>
      <c r="P25" s="147">
        <v>0</v>
      </c>
      <c r="Q25" s="147">
        <f t="shared" ref="Q25:Q56" si="6">ROUND(E25*P25,5)</f>
        <v>0</v>
      </c>
      <c r="R25" s="147"/>
      <c r="S25" s="147"/>
      <c r="T25" s="148">
        <v>1.25</v>
      </c>
      <c r="U25" s="147">
        <f t="shared" ref="U25:U56" si="7">ROUND(E25*T25,2)</f>
        <v>1.25</v>
      </c>
      <c r="V25" s="139"/>
      <c r="W25" s="139"/>
      <c r="X25" s="139"/>
      <c r="Y25" s="139"/>
      <c r="Z25" s="139"/>
      <c r="AA25" s="139"/>
      <c r="AB25" s="139"/>
      <c r="AC25" s="139"/>
      <c r="AD25" s="139"/>
      <c r="AE25" s="139" t="s">
        <v>107</v>
      </c>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row>
    <row r="26" spans="1:60" ht="20.399999999999999" outlineLevel="1" x14ac:dyDescent="0.25">
      <c r="A26" s="140">
        <v>14</v>
      </c>
      <c r="B26" s="140" t="s">
        <v>135</v>
      </c>
      <c r="C26" s="184" t="s">
        <v>136</v>
      </c>
      <c r="D26" s="146" t="s">
        <v>106</v>
      </c>
      <c r="E26" s="152">
        <v>1</v>
      </c>
      <c r="F26" s="154">
        <f t="shared" si="0"/>
        <v>0</v>
      </c>
      <c r="G26" s="154">
        <f t="shared" si="1"/>
        <v>0</v>
      </c>
      <c r="H26" s="155"/>
      <c r="I26" s="154">
        <f t="shared" si="2"/>
        <v>0</v>
      </c>
      <c r="J26" s="155"/>
      <c r="K26" s="154">
        <f t="shared" si="3"/>
        <v>0</v>
      </c>
      <c r="L26" s="154">
        <v>21</v>
      </c>
      <c r="M26" s="154">
        <f t="shared" si="4"/>
        <v>0</v>
      </c>
      <c r="N26" s="147">
        <v>4.8500000000000001E-3</v>
      </c>
      <c r="O26" s="147">
        <f t="shared" si="5"/>
        <v>4.8500000000000001E-3</v>
      </c>
      <c r="P26" s="147">
        <v>0</v>
      </c>
      <c r="Q26" s="147">
        <f t="shared" si="6"/>
        <v>0</v>
      </c>
      <c r="R26" s="147"/>
      <c r="S26" s="147"/>
      <c r="T26" s="148">
        <v>0</v>
      </c>
      <c r="U26" s="147">
        <f t="shared" si="7"/>
        <v>0</v>
      </c>
      <c r="V26" s="139"/>
      <c r="W26" s="139"/>
      <c r="X26" s="139"/>
      <c r="Y26" s="139"/>
      <c r="Z26" s="139"/>
      <c r="AA26" s="139"/>
      <c r="AB26" s="139"/>
      <c r="AC26" s="139"/>
      <c r="AD26" s="139"/>
      <c r="AE26" s="139" t="s">
        <v>110</v>
      </c>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row>
    <row r="27" spans="1:60" ht="20.399999999999999" outlineLevel="1" x14ac:dyDescent="0.25">
      <c r="A27" s="140">
        <v>15</v>
      </c>
      <c r="B27" s="140" t="s">
        <v>137</v>
      </c>
      <c r="C27" s="184" t="s">
        <v>138</v>
      </c>
      <c r="D27" s="146" t="s">
        <v>106</v>
      </c>
      <c r="E27" s="152">
        <v>1</v>
      </c>
      <c r="F27" s="154">
        <f t="shared" si="0"/>
        <v>0</v>
      </c>
      <c r="G27" s="154">
        <f t="shared" si="1"/>
        <v>0</v>
      </c>
      <c r="H27" s="155"/>
      <c r="I27" s="154">
        <f t="shared" si="2"/>
        <v>0</v>
      </c>
      <c r="J27" s="155"/>
      <c r="K27" s="154">
        <f t="shared" si="3"/>
        <v>0</v>
      </c>
      <c r="L27" s="154">
        <v>21</v>
      </c>
      <c r="M27" s="154">
        <f t="shared" si="4"/>
        <v>0</v>
      </c>
      <c r="N27" s="147">
        <v>4.8500000000000001E-3</v>
      </c>
      <c r="O27" s="147">
        <f t="shared" si="5"/>
        <v>4.8500000000000001E-3</v>
      </c>
      <c r="P27" s="147">
        <v>0</v>
      </c>
      <c r="Q27" s="147">
        <f t="shared" si="6"/>
        <v>0</v>
      </c>
      <c r="R27" s="147"/>
      <c r="S27" s="147"/>
      <c r="T27" s="148">
        <v>0</v>
      </c>
      <c r="U27" s="147">
        <f t="shared" si="7"/>
        <v>0</v>
      </c>
      <c r="V27" s="139"/>
      <c r="W27" s="139"/>
      <c r="X27" s="139"/>
      <c r="Y27" s="139"/>
      <c r="Z27" s="139"/>
      <c r="AA27" s="139"/>
      <c r="AB27" s="139"/>
      <c r="AC27" s="139"/>
      <c r="AD27" s="139"/>
      <c r="AE27" s="139" t="s">
        <v>110</v>
      </c>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row>
    <row r="28" spans="1:60" ht="20.399999999999999" outlineLevel="1" x14ac:dyDescent="0.25">
      <c r="A28" s="140">
        <v>16</v>
      </c>
      <c r="B28" s="140" t="s">
        <v>139</v>
      </c>
      <c r="C28" s="184" t="s">
        <v>140</v>
      </c>
      <c r="D28" s="146" t="s">
        <v>106</v>
      </c>
      <c r="E28" s="152">
        <v>2</v>
      </c>
      <c r="F28" s="154">
        <f t="shared" si="0"/>
        <v>0</v>
      </c>
      <c r="G28" s="154">
        <f t="shared" si="1"/>
        <v>0</v>
      </c>
      <c r="H28" s="155"/>
      <c r="I28" s="154">
        <f t="shared" si="2"/>
        <v>0</v>
      </c>
      <c r="J28" s="155"/>
      <c r="K28" s="154">
        <f t="shared" si="3"/>
        <v>0</v>
      </c>
      <c r="L28" s="154">
        <v>21</v>
      </c>
      <c r="M28" s="154">
        <f t="shared" si="4"/>
        <v>0</v>
      </c>
      <c r="N28" s="147">
        <v>4.8500000000000001E-3</v>
      </c>
      <c r="O28" s="147">
        <f t="shared" si="5"/>
        <v>9.7000000000000003E-3</v>
      </c>
      <c r="P28" s="147">
        <v>0</v>
      </c>
      <c r="Q28" s="147">
        <f t="shared" si="6"/>
        <v>0</v>
      </c>
      <c r="R28" s="147"/>
      <c r="S28" s="147"/>
      <c r="T28" s="148">
        <v>0</v>
      </c>
      <c r="U28" s="147">
        <f t="shared" si="7"/>
        <v>0</v>
      </c>
      <c r="V28" s="139"/>
      <c r="W28" s="139"/>
      <c r="X28" s="139"/>
      <c r="Y28" s="139"/>
      <c r="Z28" s="139"/>
      <c r="AA28" s="139"/>
      <c r="AB28" s="139"/>
      <c r="AC28" s="139"/>
      <c r="AD28" s="139"/>
      <c r="AE28" s="139" t="s">
        <v>110</v>
      </c>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row>
    <row r="29" spans="1:60" ht="20.399999999999999" outlineLevel="1" x14ac:dyDescent="0.25">
      <c r="A29" s="140">
        <v>17</v>
      </c>
      <c r="B29" s="140" t="s">
        <v>141</v>
      </c>
      <c r="C29" s="184" t="s">
        <v>142</v>
      </c>
      <c r="D29" s="146" t="s">
        <v>106</v>
      </c>
      <c r="E29" s="152">
        <v>3</v>
      </c>
      <c r="F29" s="154">
        <f t="shared" si="0"/>
        <v>0</v>
      </c>
      <c r="G29" s="154">
        <f t="shared" si="1"/>
        <v>0</v>
      </c>
      <c r="H29" s="155"/>
      <c r="I29" s="154">
        <f t="shared" si="2"/>
        <v>0</v>
      </c>
      <c r="J29" s="155"/>
      <c r="K29" s="154">
        <f t="shared" si="3"/>
        <v>0</v>
      </c>
      <c r="L29" s="154">
        <v>21</v>
      </c>
      <c r="M29" s="154">
        <f t="shared" si="4"/>
        <v>0</v>
      </c>
      <c r="N29" s="147">
        <v>0.25679999999999997</v>
      </c>
      <c r="O29" s="147">
        <f t="shared" si="5"/>
        <v>0.77039999999999997</v>
      </c>
      <c r="P29" s="147">
        <v>0</v>
      </c>
      <c r="Q29" s="147">
        <f t="shared" si="6"/>
        <v>0</v>
      </c>
      <c r="R29" s="147"/>
      <c r="S29" s="147"/>
      <c r="T29" s="148">
        <v>42</v>
      </c>
      <c r="U29" s="147">
        <f t="shared" si="7"/>
        <v>126</v>
      </c>
      <c r="V29" s="139"/>
      <c r="W29" s="139"/>
      <c r="X29" s="139"/>
      <c r="Y29" s="139"/>
      <c r="Z29" s="139"/>
      <c r="AA29" s="139"/>
      <c r="AB29" s="139"/>
      <c r="AC29" s="139"/>
      <c r="AD29" s="139"/>
      <c r="AE29" s="139" t="s">
        <v>107</v>
      </c>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row>
    <row r="30" spans="1:60" outlineLevel="1" x14ac:dyDescent="0.25">
      <c r="A30" s="140">
        <v>18</v>
      </c>
      <c r="B30" s="140" t="s">
        <v>143</v>
      </c>
      <c r="C30" s="184" t="s">
        <v>144</v>
      </c>
      <c r="D30" s="146" t="s">
        <v>106</v>
      </c>
      <c r="E30" s="152">
        <v>3</v>
      </c>
      <c r="F30" s="154">
        <f t="shared" si="0"/>
        <v>0</v>
      </c>
      <c r="G30" s="154">
        <f t="shared" si="1"/>
        <v>0</v>
      </c>
      <c r="H30" s="155"/>
      <c r="I30" s="154">
        <f t="shared" si="2"/>
        <v>0</v>
      </c>
      <c r="J30" s="155"/>
      <c r="K30" s="154">
        <f t="shared" si="3"/>
        <v>0</v>
      </c>
      <c r="L30" s="154">
        <v>21</v>
      </c>
      <c r="M30" s="154">
        <f t="shared" si="4"/>
        <v>0</v>
      </c>
      <c r="N30" s="147">
        <v>0.14499999999999999</v>
      </c>
      <c r="O30" s="147">
        <f t="shared" si="5"/>
        <v>0.435</v>
      </c>
      <c r="P30" s="147">
        <v>0</v>
      </c>
      <c r="Q30" s="147">
        <f t="shared" si="6"/>
        <v>0</v>
      </c>
      <c r="R30" s="147"/>
      <c r="S30" s="147"/>
      <c r="T30" s="148">
        <v>0</v>
      </c>
      <c r="U30" s="147">
        <f t="shared" si="7"/>
        <v>0</v>
      </c>
      <c r="V30" s="139"/>
      <c r="W30" s="139"/>
      <c r="X30" s="139"/>
      <c r="Y30" s="139"/>
      <c r="Z30" s="139"/>
      <c r="AA30" s="139"/>
      <c r="AB30" s="139"/>
      <c r="AC30" s="139"/>
      <c r="AD30" s="139"/>
      <c r="AE30" s="139" t="s">
        <v>110</v>
      </c>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row>
    <row r="31" spans="1:60" outlineLevel="1" x14ac:dyDescent="0.25">
      <c r="A31" s="140">
        <v>19</v>
      </c>
      <c r="B31" s="140" t="s">
        <v>145</v>
      </c>
      <c r="C31" s="184" t="s">
        <v>146</v>
      </c>
      <c r="D31" s="146" t="s">
        <v>147</v>
      </c>
      <c r="E31" s="152">
        <v>3.6</v>
      </c>
      <c r="F31" s="154">
        <f t="shared" si="0"/>
        <v>0</v>
      </c>
      <c r="G31" s="154">
        <f t="shared" si="1"/>
        <v>0</v>
      </c>
      <c r="H31" s="155"/>
      <c r="I31" s="154">
        <f t="shared" si="2"/>
        <v>0</v>
      </c>
      <c r="J31" s="155"/>
      <c r="K31" s="154">
        <f t="shared" si="3"/>
        <v>0</v>
      </c>
      <c r="L31" s="154">
        <v>21</v>
      </c>
      <c r="M31" s="154">
        <f t="shared" si="4"/>
        <v>0</v>
      </c>
      <c r="N31" s="147">
        <v>0.25679999999999997</v>
      </c>
      <c r="O31" s="147">
        <f t="shared" si="5"/>
        <v>0.92447999999999997</v>
      </c>
      <c r="P31" s="147">
        <v>0</v>
      </c>
      <c r="Q31" s="147">
        <f t="shared" si="6"/>
        <v>0</v>
      </c>
      <c r="R31" s="147"/>
      <c r="S31" s="147"/>
      <c r="T31" s="148">
        <v>42</v>
      </c>
      <c r="U31" s="147">
        <f t="shared" si="7"/>
        <v>151.19999999999999</v>
      </c>
      <c r="V31" s="139"/>
      <c r="W31" s="139"/>
      <c r="X31" s="139"/>
      <c r="Y31" s="139"/>
      <c r="Z31" s="139"/>
      <c r="AA31" s="139"/>
      <c r="AB31" s="139"/>
      <c r="AC31" s="139"/>
      <c r="AD31" s="139"/>
      <c r="AE31" s="139" t="s">
        <v>107</v>
      </c>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row>
    <row r="32" spans="1:60" outlineLevel="1" x14ac:dyDescent="0.25">
      <c r="A32" s="140">
        <v>20</v>
      </c>
      <c r="B32" s="140" t="s">
        <v>148</v>
      </c>
      <c r="C32" s="184" t="s">
        <v>149</v>
      </c>
      <c r="D32" s="146" t="s">
        <v>106</v>
      </c>
      <c r="E32" s="152">
        <v>3</v>
      </c>
      <c r="F32" s="154">
        <f t="shared" si="0"/>
        <v>0</v>
      </c>
      <c r="G32" s="154">
        <f t="shared" si="1"/>
        <v>0</v>
      </c>
      <c r="H32" s="155"/>
      <c r="I32" s="154">
        <f t="shared" si="2"/>
        <v>0</v>
      </c>
      <c r="J32" s="155"/>
      <c r="K32" s="154">
        <f t="shared" si="3"/>
        <v>0</v>
      </c>
      <c r="L32" s="154">
        <v>21</v>
      </c>
      <c r="M32" s="154">
        <f t="shared" si="4"/>
        <v>0</v>
      </c>
      <c r="N32" s="147">
        <v>6.7999999999999996E-3</v>
      </c>
      <c r="O32" s="147">
        <f t="shared" si="5"/>
        <v>2.0400000000000001E-2</v>
      </c>
      <c r="P32" s="147">
        <v>0</v>
      </c>
      <c r="Q32" s="147">
        <f t="shared" si="6"/>
        <v>0</v>
      </c>
      <c r="R32" s="147"/>
      <c r="S32" s="147"/>
      <c r="T32" s="148">
        <v>42</v>
      </c>
      <c r="U32" s="147">
        <f t="shared" si="7"/>
        <v>126</v>
      </c>
      <c r="V32" s="139"/>
      <c r="W32" s="139"/>
      <c r="X32" s="139"/>
      <c r="Y32" s="139"/>
      <c r="Z32" s="139"/>
      <c r="AA32" s="139"/>
      <c r="AB32" s="139"/>
      <c r="AC32" s="139"/>
      <c r="AD32" s="139"/>
      <c r="AE32" s="139" t="s">
        <v>107</v>
      </c>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row>
    <row r="33" spans="1:60" outlineLevel="1" x14ac:dyDescent="0.25">
      <c r="A33" s="140">
        <v>21</v>
      </c>
      <c r="B33" s="140" t="s">
        <v>150</v>
      </c>
      <c r="C33" s="184" t="s">
        <v>151</v>
      </c>
      <c r="D33" s="146" t="s">
        <v>106</v>
      </c>
      <c r="E33" s="152">
        <v>1</v>
      </c>
      <c r="F33" s="154">
        <f t="shared" si="0"/>
        <v>0</v>
      </c>
      <c r="G33" s="154">
        <f t="shared" si="1"/>
        <v>0</v>
      </c>
      <c r="H33" s="155"/>
      <c r="I33" s="154">
        <f t="shared" si="2"/>
        <v>0</v>
      </c>
      <c r="J33" s="155"/>
      <c r="K33" s="154">
        <f t="shared" si="3"/>
        <v>0</v>
      </c>
      <c r="L33" s="154">
        <v>21</v>
      </c>
      <c r="M33" s="154">
        <f t="shared" si="4"/>
        <v>0</v>
      </c>
      <c r="N33" s="147">
        <v>0.25679999999999997</v>
      </c>
      <c r="O33" s="147">
        <f t="shared" si="5"/>
        <v>0.25679999999999997</v>
      </c>
      <c r="P33" s="147">
        <v>0</v>
      </c>
      <c r="Q33" s="147">
        <f t="shared" si="6"/>
        <v>0</v>
      </c>
      <c r="R33" s="147"/>
      <c r="S33" s="147"/>
      <c r="T33" s="148">
        <v>42</v>
      </c>
      <c r="U33" s="147">
        <f t="shared" si="7"/>
        <v>42</v>
      </c>
      <c r="V33" s="139"/>
      <c r="W33" s="139"/>
      <c r="X33" s="139"/>
      <c r="Y33" s="139"/>
      <c r="Z33" s="139"/>
      <c r="AA33" s="139"/>
      <c r="AB33" s="139"/>
      <c r="AC33" s="139"/>
      <c r="AD33" s="139"/>
      <c r="AE33" s="139" t="s">
        <v>107</v>
      </c>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row>
    <row r="34" spans="1:60" outlineLevel="1" x14ac:dyDescent="0.25">
      <c r="A34" s="140">
        <v>22</v>
      </c>
      <c r="B34" s="140" t="s">
        <v>152</v>
      </c>
      <c r="C34" s="184" t="s">
        <v>153</v>
      </c>
      <c r="D34" s="146" t="s">
        <v>106</v>
      </c>
      <c r="E34" s="152">
        <v>2</v>
      </c>
      <c r="F34" s="154">
        <f t="shared" si="0"/>
        <v>0</v>
      </c>
      <c r="G34" s="154">
        <f t="shared" si="1"/>
        <v>0</v>
      </c>
      <c r="H34" s="155"/>
      <c r="I34" s="154">
        <f t="shared" si="2"/>
        <v>0</v>
      </c>
      <c r="J34" s="155"/>
      <c r="K34" s="154">
        <f t="shared" si="3"/>
        <v>0</v>
      </c>
      <c r="L34" s="154">
        <v>21</v>
      </c>
      <c r="M34" s="154">
        <f t="shared" si="4"/>
        <v>0</v>
      </c>
      <c r="N34" s="147">
        <v>0.25679999999999997</v>
      </c>
      <c r="O34" s="147">
        <f t="shared" si="5"/>
        <v>0.51359999999999995</v>
      </c>
      <c r="P34" s="147">
        <v>0</v>
      </c>
      <c r="Q34" s="147">
        <f t="shared" si="6"/>
        <v>0</v>
      </c>
      <c r="R34" s="147"/>
      <c r="S34" s="147"/>
      <c r="T34" s="148">
        <v>42</v>
      </c>
      <c r="U34" s="147">
        <f t="shared" si="7"/>
        <v>84</v>
      </c>
      <c r="V34" s="139"/>
      <c r="W34" s="139"/>
      <c r="X34" s="139"/>
      <c r="Y34" s="139"/>
      <c r="Z34" s="139"/>
      <c r="AA34" s="139"/>
      <c r="AB34" s="139"/>
      <c r="AC34" s="139"/>
      <c r="AD34" s="139"/>
      <c r="AE34" s="139" t="s">
        <v>107</v>
      </c>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row>
    <row r="35" spans="1:60" outlineLevel="1" x14ac:dyDescent="0.25">
      <c r="A35" s="140">
        <v>23</v>
      </c>
      <c r="B35" s="140" t="s">
        <v>154</v>
      </c>
      <c r="C35" s="184" t="s">
        <v>155</v>
      </c>
      <c r="D35" s="146" t="s">
        <v>106</v>
      </c>
      <c r="E35" s="152">
        <v>56</v>
      </c>
      <c r="F35" s="154">
        <f t="shared" si="0"/>
        <v>0</v>
      </c>
      <c r="G35" s="154">
        <f t="shared" si="1"/>
        <v>0</v>
      </c>
      <c r="H35" s="155"/>
      <c r="I35" s="154">
        <f t="shared" si="2"/>
        <v>0</v>
      </c>
      <c r="J35" s="155"/>
      <c r="K35" s="154">
        <f t="shared" si="3"/>
        <v>0</v>
      </c>
      <c r="L35" s="154">
        <v>21</v>
      </c>
      <c r="M35" s="154">
        <f t="shared" si="4"/>
        <v>0</v>
      </c>
      <c r="N35" s="147">
        <v>0</v>
      </c>
      <c r="O35" s="147">
        <f t="shared" si="5"/>
        <v>0</v>
      </c>
      <c r="P35" s="147">
        <v>0</v>
      </c>
      <c r="Q35" s="147">
        <f t="shared" si="6"/>
        <v>0</v>
      </c>
      <c r="R35" s="147"/>
      <c r="S35" s="147"/>
      <c r="T35" s="148">
        <v>1.21</v>
      </c>
      <c r="U35" s="147">
        <f t="shared" si="7"/>
        <v>67.760000000000005</v>
      </c>
      <c r="V35" s="139"/>
      <c r="W35" s="139"/>
      <c r="X35" s="139"/>
      <c r="Y35" s="139"/>
      <c r="Z35" s="139"/>
      <c r="AA35" s="139"/>
      <c r="AB35" s="139"/>
      <c r="AC35" s="139"/>
      <c r="AD35" s="139"/>
      <c r="AE35" s="139" t="s">
        <v>107</v>
      </c>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row>
    <row r="36" spans="1:60" outlineLevel="1" x14ac:dyDescent="0.25">
      <c r="A36" s="140">
        <v>24</v>
      </c>
      <c r="B36" s="140" t="s">
        <v>156</v>
      </c>
      <c r="C36" s="184" t="s">
        <v>157</v>
      </c>
      <c r="D36" s="146" t="s">
        <v>106</v>
      </c>
      <c r="E36" s="152">
        <v>38</v>
      </c>
      <c r="F36" s="154">
        <f t="shared" si="0"/>
        <v>0</v>
      </c>
      <c r="G36" s="154">
        <f t="shared" si="1"/>
        <v>0</v>
      </c>
      <c r="H36" s="155"/>
      <c r="I36" s="154">
        <f t="shared" si="2"/>
        <v>0</v>
      </c>
      <c r="J36" s="155"/>
      <c r="K36" s="154">
        <f t="shared" si="3"/>
        <v>0</v>
      </c>
      <c r="L36" s="154">
        <v>21</v>
      </c>
      <c r="M36" s="154">
        <f t="shared" si="4"/>
        <v>0</v>
      </c>
      <c r="N36" s="147">
        <v>0</v>
      </c>
      <c r="O36" s="147">
        <f t="shared" si="5"/>
        <v>0</v>
      </c>
      <c r="P36" s="147">
        <v>0</v>
      </c>
      <c r="Q36" s="147">
        <f t="shared" si="6"/>
        <v>0</v>
      </c>
      <c r="R36" s="147"/>
      <c r="S36" s="147"/>
      <c r="T36" s="148">
        <v>0</v>
      </c>
      <c r="U36" s="147">
        <f t="shared" si="7"/>
        <v>0</v>
      </c>
      <c r="V36" s="139"/>
      <c r="W36" s="139"/>
      <c r="X36" s="139"/>
      <c r="Y36" s="139"/>
      <c r="Z36" s="139"/>
      <c r="AA36" s="139"/>
      <c r="AB36" s="139"/>
      <c r="AC36" s="139"/>
      <c r="AD36" s="139"/>
      <c r="AE36" s="139" t="s">
        <v>110</v>
      </c>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row>
    <row r="37" spans="1:60" outlineLevel="1" x14ac:dyDescent="0.25">
      <c r="A37" s="140">
        <v>25</v>
      </c>
      <c r="B37" s="140" t="s">
        <v>158</v>
      </c>
      <c r="C37" s="184" t="s">
        <v>159</v>
      </c>
      <c r="D37" s="146" t="s">
        <v>106</v>
      </c>
      <c r="E37" s="152">
        <v>18</v>
      </c>
      <c r="F37" s="154">
        <f t="shared" si="0"/>
        <v>0</v>
      </c>
      <c r="G37" s="154">
        <f t="shared" si="1"/>
        <v>0</v>
      </c>
      <c r="H37" s="155"/>
      <c r="I37" s="154">
        <f t="shared" si="2"/>
        <v>0</v>
      </c>
      <c r="J37" s="155"/>
      <c r="K37" s="154">
        <f t="shared" si="3"/>
        <v>0</v>
      </c>
      <c r="L37" s="154">
        <v>21</v>
      </c>
      <c r="M37" s="154">
        <f t="shared" si="4"/>
        <v>0</v>
      </c>
      <c r="N37" s="147">
        <v>0</v>
      </c>
      <c r="O37" s="147">
        <f t="shared" si="5"/>
        <v>0</v>
      </c>
      <c r="P37" s="147">
        <v>0</v>
      </c>
      <c r="Q37" s="147">
        <f t="shared" si="6"/>
        <v>0</v>
      </c>
      <c r="R37" s="147"/>
      <c r="S37" s="147"/>
      <c r="T37" s="148">
        <v>0</v>
      </c>
      <c r="U37" s="147">
        <f t="shared" si="7"/>
        <v>0</v>
      </c>
      <c r="V37" s="139"/>
      <c r="W37" s="139"/>
      <c r="X37" s="139"/>
      <c r="Y37" s="139"/>
      <c r="Z37" s="139"/>
      <c r="AA37" s="139"/>
      <c r="AB37" s="139"/>
      <c r="AC37" s="139"/>
      <c r="AD37" s="139"/>
      <c r="AE37" s="139" t="s">
        <v>110</v>
      </c>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row>
    <row r="38" spans="1:60" outlineLevel="1" x14ac:dyDescent="0.25">
      <c r="A38" s="140">
        <v>26</v>
      </c>
      <c r="B38" s="140" t="s">
        <v>160</v>
      </c>
      <c r="C38" s="184" t="s">
        <v>161</v>
      </c>
      <c r="D38" s="146" t="s">
        <v>106</v>
      </c>
      <c r="E38" s="152">
        <v>8</v>
      </c>
      <c r="F38" s="154">
        <f t="shared" si="0"/>
        <v>0</v>
      </c>
      <c r="G38" s="154">
        <f t="shared" si="1"/>
        <v>0</v>
      </c>
      <c r="H38" s="155"/>
      <c r="I38" s="154">
        <f t="shared" si="2"/>
        <v>0</v>
      </c>
      <c r="J38" s="155"/>
      <c r="K38" s="154">
        <f t="shared" si="3"/>
        <v>0</v>
      </c>
      <c r="L38" s="154">
        <v>21</v>
      </c>
      <c r="M38" s="154">
        <f t="shared" si="4"/>
        <v>0</v>
      </c>
      <c r="N38" s="147">
        <v>0</v>
      </c>
      <c r="O38" s="147">
        <f t="shared" si="5"/>
        <v>0</v>
      </c>
      <c r="P38" s="147">
        <v>0</v>
      </c>
      <c r="Q38" s="147">
        <f t="shared" si="6"/>
        <v>0</v>
      </c>
      <c r="R38" s="147"/>
      <c r="S38" s="147"/>
      <c r="T38" s="148">
        <v>2.65</v>
      </c>
      <c r="U38" s="147">
        <f t="shared" si="7"/>
        <v>21.2</v>
      </c>
      <c r="V38" s="139"/>
      <c r="W38" s="139"/>
      <c r="X38" s="139"/>
      <c r="Y38" s="139"/>
      <c r="Z38" s="139"/>
      <c r="AA38" s="139"/>
      <c r="AB38" s="139"/>
      <c r="AC38" s="139"/>
      <c r="AD38" s="139"/>
      <c r="AE38" s="139" t="s">
        <v>107</v>
      </c>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row>
    <row r="39" spans="1:60" outlineLevel="1" x14ac:dyDescent="0.25">
      <c r="A39" s="140">
        <v>27</v>
      </c>
      <c r="B39" s="140" t="s">
        <v>162</v>
      </c>
      <c r="C39" s="184" t="s">
        <v>163</v>
      </c>
      <c r="D39" s="146" t="s">
        <v>106</v>
      </c>
      <c r="E39" s="152">
        <v>1</v>
      </c>
      <c r="F39" s="154">
        <f t="shared" si="0"/>
        <v>0</v>
      </c>
      <c r="G39" s="154">
        <f t="shared" si="1"/>
        <v>0</v>
      </c>
      <c r="H39" s="155"/>
      <c r="I39" s="154">
        <f t="shared" si="2"/>
        <v>0</v>
      </c>
      <c r="J39" s="155"/>
      <c r="K39" s="154">
        <f t="shared" si="3"/>
        <v>0</v>
      </c>
      <c r="L39" s="154">
        <v>21</v>
      </c>
      <c r="M39" s="154">
        <f t="shared" si="4"/>
        <v>0</v>
      </c>
      <c r="N39" s="147">
        <v>0.17499999999999999</v>
      </c>
      <c r="O39" s="147">
        <f t="shared" si="5"/>
        <v>0.17499999999999999</v>
      </c>
      <c r="P39" s="147">
        <v>0</v>
      </c>
      <c r="Q39" s="147">
        <f t="shared" si="6"/>
        <v>0</v>
      </c>
      <c r="R39" s="147"/>
      <c r="S39" s="147"/>
      <c r="T39" s="148">
        <v>0</v>
      </c>
      <c r="U39" s="147">
        <f t="shared" si="7"/>
        <v>0</v>
      </c>
      <c r="V39" s="139"/>
      <c r="W39" s="139"/>
      <c r="X39" s="139"/>
      <c r="Y39" s="139"/>
      <c r="Z39" s="139"/>
      <c r="AA39" s="139"/>
      <c r="AB39" s="139"/>
      <c r="AC39" s="139"/>
      <c r="AD39" s="139"/>
      <c r="AE39" s="139" t="s">
        <v>110</v>
      </c>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row>
    <row r="40" spans="1:60" outlineLevel="1" x14ac:dyDescent="0.25">
      <c r="A40" s="140">
        <v>28</v>
      </c>
      <c r="B40" s="140" t="s">
        <v>164</v>
      </c>
      <c r="C40" s="184" t="s">
        <v>165</v>
      </c>
      <c r="D40" s="146" t="s">
        <v>106</v>
      </c>
      <c r="E40" s="152">
        <v>1</v>
      </c>
      <c r="F40" s="154">
        <f t="shared" si="0"/>
        <v>0</v>
      </c>
      <c r="G40" s="154">
        <f t="shared" si="1"/>
        <v>0</v>
      </c>
      <c r="H40" s="155"/>
      <c r="I40" s="154">
        <f t="shared" si="2"/>
        <v>0</v>
      </c>
      <c r="J40" s="155"/>
      <c r="K40" s="154">
        <f t="shared" si="3"/>
        <v>0</v>
      </c>
      <c r="L40" s="154">
        <v>21</v>
      </c>
      <c r="M40" s="154">
        <f t="shared" si="4"/>
        <v>0</v>
      </c>
      <c r="N40" s="147">
        <v>0.17499999999999999</v>
      </c>
      <c r="O40" s="147">
        <f t="shared" si="5"/>
        <v>0.17499999999999999</v>
      </c>
      <c r="P40" s="147">
        <v>0</v>
      </c>
      <c r="Q40" s="147">
        <f t="shared" si="6"/>
        <v>0</v>
      </c>
      <c r="R40" s="147"/>
      <c r="S40" s="147"/>
      <c r="T40" s="148">
        <v>0</v>
      </c>
      <c r="U40" s="147">
        <f t="shared" si="7"/>
        <v>0</v>
      </c>
      <c r="V40" s="139"/>
      <c r="W40" s="139"/>
      <c r="X40" s="139"/>
      <c r="Y40" s="139"/>
      <c r="Z40" s="139"/>
      <c r="AA40" s="139"/>
      <c r="AB40" s="139"/>
      <c r="AC40" s="139"/>
      <c r="AD40" s="139"/>
      <c r="AE40" s="139" t="s">
        <v>110</v>
      </c>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row>
    <row r="41" spans="1:60" outlineLevel="1" x14ac:dyDescent="0.25">
      <c r="A41" s="140">
        <v>29</v>
      </c>
      <c r="B41" s="140" t="s">
        <v>166</v>
      </c>
      <c r="C41" s="184" t="s">
        <v>167</v>
      </c>
      <c r="D41" s="146" t="s">
        <v>106</v>
      </c>
      <c r="E41" s="152">
        <v>1</v>
      </c>
      <c r="F41" s="154">
        <f t="shared" si="0"/>
        <v>0</v>
      </c>
      <c r="G41" s="154">
        <f t="shared" si="1"/>
        <v>0</v>
      </c>
      <c r="H41" s="155"/>
      <c r="I41" s="154">
        <f t="shared" si="2"/>
        <v>0</v>
      </c>
      <c r="J41" s="155"/>
      <c r="K41" s="154">
        <f t="shared" si="3"/>
        <v>0</v>
      </c>
      <c r="L41" s="154">
        <v>21</v>
      </c>
      <c r="M41" s="154">
        <f t="shared" si="4"/>
        <v>0</v>
      </c>
      <c r="N41" s="147">
        <v>0.17499999999999999</v>
      </c>
      <c r="O41" s="147">
        <f t="shared" si="5"/>
        <v>0.17499999999999999</v>
      </c>
      <c r="P41" s="147">
        <v>0</v>
      </c>
      <c r="Q41" s="147">
        <f t="shared" si="6"/>
        <v>0</v>
      </c>
      <c r="R41" s="147"/>
      <c r="S41" s="147"/>
      <c r="T41" s="148">
        <v>0</v>
      </c>
      <c r="U41" s="147">
        <f t="shared" si="7"/>
        <v>0</v>
      </c>
      <c r="V41" s="139"/>
      <c r="W41" s="139"/>
      <c r="X41" s="139"/>
      <c r="Y41" s="139"/>
      <c r="Z41" s="139"/>
      <c r="AA41" s="139"/>
      <c r="AB41" s="139"/>
      <c r="AC41" s="139"/>
      <c r="AD41" s="139"/>
      <c r="AE41" s="139" t="s">
        <v>110</v>
      </c>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row>
    <row r="42" spans="1:60" outlineLevel="1" x14ac:dyDescent="0.25">
      <c r="A42" s="140">
        <v>30</v>
      </c>
      <c r="B42" s="140" t="s">
        <v>168</v>
      </c>
      <c r="C42" s="184" t="s">
        <v>169</v>
      </c>
      <c r="D42" s="146" t="s">
        <v>106</v>
      </c>
      <c r="E42" s="152">
        <v>1</v>
      </c>
      <c r="F42" s="154">
        <f t="shared" si="0"/>
        <v>0</v>
      </c>
      <c r="G42" s="154">
        <f t="shared" si="1"/>
        <v>0</v>
      </c>
      <c r="H42" s="155"/>
      <c r="I42" s="154">
        <f t="shared" si="2"/>
        <v>0</v>
      </c>
      <c r="J42" s="155"/>
      <c r="K42" s="154">
        <f t="shared" si="3"/>
        <v>0</v>
      </c>
      <c r="L42" s="154">
        <v>21</v>
      </c>
      <c r="M42" s="154">
        <f t="shared" si="4"/>
        <v>0</v>
      </c>
      <c r="N42" s="147">
        <v>0.17499999999999999</v>
      </c>
      <c r="O42" s="147">
        <f t="shared" si="5"/>
        <v>0.17499999999999999</v>
      </c>
      <c r="P42" s="147">
        <v>0</v>
      </c>
      <c r="Q42" s="147">
        <f t="shared" si="6"/>
        <v>0</v>
      </c>
      <c r="R42" s="147"/>
      <c r="S42" s="147"/>
      <c r="T42" s="148">
        <v>0</v>
      </c>
      <c r="U42" s="147">
        <f t="shared" si="7"/>
        <v>0</v>
      </c>
      <c r="V42" s="139"/>
      <c r="W42" s="139"/>
      <c r="X42" s="139"/>
      <c r="Y42" s="139"/>
      <c r="Z42" s="139"/>
      <c r="AA42" s="139"/>
      <c r="AB42" s="139"/>
      <c r="AC42" s="139"/>
      <c r="AD42" s="139"/>
      <c r="AE42" s="139" t="s">
        <v>110</v>
      </c>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row>
    <row r="43" spans="1:60" outlineLevel="1" x14ac:dyDescent="0.25">
      <c r="A43" s="140">
        <v>31</v>
      </c>
      <c r="B43" s="140" t="s">
        <v>170</v>
      </c>
      <c r="C43" s="184" t="s">
        <v>171</v>
      </c>
      <c r="D43" s="146" t="s">
        <v>106</v>
      </c>
      <c r="E43" s="152">
        <v>1</v>
      </c>
      <c r="F43" s="154">
        <f t="shared" si="0"/>
        <v>0</v>
      </c>
      <c r="G43" s="154">
        <f t="shared" si="1"/>
        <v>0</v>
      </c>
      <c r="H43" s="155"/>
      <c r="I43" s="154">
        <f t="shared" si="2"/>
        <v>0</v>
      </c>
      <c r="J43" s="155"/>
      <c r="K43" s="154">
        <f t="shared" si="3"/>
        <v>0</v>
      </c>
      <c r="L43" s="154">
        <v>21</v>
      </c>
      <c r="M43" s="154">
        <f t="shared" si="4"/>
        <v>0</v>
      </c>
      <c r="N43" s="147">
        <v>0.17499999999999999</v>
      </c>
      <c r="O43" s="147">
        <f t="shared" si="5"/>
        <v>0.17499999999999999</v>
      </c>
      <c r="P43" s="147">
        <v>0</v>
      </c>
      <c r="Q43" s="147">
        <f t="shared" si="6"/>
        <v>0</v>
      </c>
      <c r="R43" s="147"/>
      <c r="S43" s="147"/>
      <c r="T43" s="148">
        <v>0</v>
      </c>
      <c r="U43" s="147">
        <f t="shared" si="7"/>
        <v>0</v>
      </c>
      <c r="V43" s="139"/>
      <c r="W43" s="139"/>
      <c r="X43" s="139"/>
      <c r="Y43" s="139"/>
      <c r="Z43" s="139"/>
      <c r="AA43" s="139"/>
      <c r="AB43" s="139"/>
      <c r="AC43" s="139"/>
      <c r="AD43" s="139"/>
      <c r="AE43" s="139" t="s">
        <v>110</v>
      </c>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row>
    <row r="44" spans="1:60" outlineLevel="1" x14ac:dyDescent="0.25">
      <c r="A44" s="140">
        <v>32</v>
      </c>
      <c r="B44" s="140" t="s">
        <v>172</v>
      </c>
      <c r="C44" s="184" t="s">
        <v>173</v>
      </c>
      <c r="D44" s="146" t="s">
        <v>106</v>
      </c>
      <c r="E44" s="152">
        <v>1</v>
      </c>
      <c r="F44" s="154">
        <f t="shared" si="0"/>
        <v>0</v>
      </c>
      <c r="G44" s="154">
        <f t="shared" si="1"/>
        <v>0</v>
      </c>
      <c r="H44" s="155"/>
      <c r="I44" s="154">
        <f t="shared" si="2"/>
        <v>0</v>
      </c>
      <c r="J44" s="155"/>
      <c r="K44" s="154">
        <f t="shared" si="3"/>
        <v>0</v>
      </c>
      <c r="L44" s="154">
        <v>21</v>
      </c>
      <c r="M44" s="154">
        <f t="shared" si="4"/>
        <v>0</v>
      </c>
      <c r="N44" s="147">
        <v>0.17499999999999999</v>
      </c>
      <c r="O44" s="147">
        <f t="shared" si="5"/>
        <v>0.17499999999999999</v>
      </c>
      <c r="P44" s="147">
        <v>0</v>
      </c>
      <c r="Q44" s="147">
        <f t="shared" si="6"/>
        <v>0</v>
      </c>
      <c r="R44" s="147"/>
      <c r="S44" s="147"/>
      <c r="T44" s="148">
        <v>0</v>
      </c>
      <c r="U44" s="147">
        <f t="shared" si="7"/>
        <v>0</v>
      </c>
      <c r="V44" s="139"/>
      <c r="W44" s="139"/>
      <c r="X44" s="139"/>
      <c r="Y44" s="139"/>
      <c r="Z44" s="139"/>
      <c r="AA44" s="139"/>
      <c r="AB44" s="139"/>
      <c r="AC44" s="139"/>
      <c r="AD44" s="139"/>
      <c r="AE44" s="139" t="s">
        <v>110</v>
      </c>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row>
    <row r="45" spans="1:60" outlineLevel="1" x14ac:dyDescent="0.25">
      <c r="A45" s="140">
        <v>33</v>
      </c>
      <c r="B45" s="140" t="s">
        <v>174</v>
      </c>
      <c r="C45" s="184" t="s">
        <v>175</v>
      </c>
      <c r="D45" s="146" t="s">
        <v>106</v>
      </c>
      <c r="E45" s="152">
        <v>1</v>
      </c>
      <c r="F45" s="154">
        <f t="shared" si="0"/>
        <v>0</v>
      </c>
      <c r="G45" s="154">
        <f t="shared" si="1"/>
        <v>0</v>
      </c>
      <c r="H45" s="155"/>
      <c r="I45" s="154">
        <f t="shared" si="2"/>
        <v>0</v>
      </c>
      <c r="J45" s="155"/>
      <c r="K45" s="154">
        <f t="shared" si="3"/>
        <v>0</v>
      </c>
      <c r="L45" s="154">
        <v>21</v>
      </c>
      <c r="M45" s="154">
        <f t="shared" si="4"/>
        <v>0</v>
      </c>
      <c r="N45" s="147">
        <v>0.17499999999999999</v>
      </c>
      <c r="O45" s="147">
        <f t="shared" si="5"/>
        <v>0.17499999999999999</v>
      </c>
      <c r="P45" s="147">
        <v>0</v>
      </c>
      <c r="Q45" s="147">
        <f t="shared" si="6"/>
        <v>0</v>
      </c>
      <c r="R45" s="147"/>
      <c r="S45" s="147"/>
      <c r="T45" s="148">
        <v>0</v>
      </c>
      <c r="U45" s="147">
        <f t="shared" si="7"/>
        <v>0</v>
      </c>
      <c r="V45" s="139"/>
      <c r="W45" s="139"/>
      <c r="X45" s="139"/>
      <c r="Y45" s="139"/>
      <c r="Z45" s="139"/>
      <c r="AA45" s="139"/>
      <c r="AB45" s="139"/>
      <c r="AC45" s="139"/>
      <c r="AD45" s="139"/>
      <c r="AE45" s="139" t="s">
        <v>110</v>
      </c>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row>
    <row r="46" spans="1:60" outlineLevel="1" x14ac:dyDescent="0.25">
      <c r="A46" s="140">
        <v>34</v>
      </c>
      <c r="B46" s="140" t="s">
        <v>176</v>
      </c>
      <c r="C46" s="184" t="s">
        <v>177</v>
      </c>
      <c r="D46" s="146" t="s">
        <v>106</v>
      </c>
      <c r="E46" s="152">
        <v>1</v>
      </c>
      <c r="F46" s="154">
        <f t="shared" si="0"/>
        <v>0</v>
      </c>
      <c r="G46" s="154">
        <f t="shared" si="1"/>
        <v>0</v>
      </c>
      <c r="H46" s="155"/>
      <c r="I46" s="154">
        <f t="shared" si="2"/>
        <v>0</v>
      </c>
      <c r="J46" s="155"/>
      <c r="K46" s="154">
        <f t="shared" si="3"/>
        <v>0</v>
      </c>
      <c r="L46" s="154">
        <v>21</v>
      </c>
      <c r="M46" s="154">
        <f t="shared" si="4"/>
        <v>0</v>
      </c>
      <c r="N46" s="147">
        <v>0.17499999999999999</v>
      </c>
      <c r="O46" s="147">
        <f t="shared" si="5"/>
        <v>0.17499999999999999</v>
      </c>
      <c r="P46" s="147">
        <v>0</v>
      </c>
      <c r="Q46" s="147">
        <f t="shared" si="6"/>
        <v>0</v>
      </c>
      <c r="R46" s="147"/>
      <c r="S46" s="147"/>
      <c r="T46" s="148">
        <v>0</v>
      </c>
      <c r="U46" s="147">
        <f t="shared" si="7"/>
        <v>0</v>
      </c>
      <c r="V46" s="139"/>
      <c r="W46" s="139"/>
      <c r="X46" s="139"/>
      <c r="Y46" s="139"/>
      <c r="Z46" s="139"/>
      <c r="AA46" s="139"/>
      <c r="AB46" s="139"/>
      <c r="AC46" s="139"/>
      <c r="AD46" s="139"/>
      <c r="AE46" s="139" t="s">
        <v>110</v>
      </c>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row>
    <row r="47" spans="1:60" outlineLevel="1" x14ac:dyDescent="0.25">
      <c r="A47" s="140">
        <v>35</v>
      </c>
      <c r="B47" s="140" t="s">
        <v>178</v>
      </c>
      <c r="C47" s="184" t="s">
        <v>179</v>
      </c>
      <c r="D47" s="146" t="s">
        <v>106</v>
      </c>
      <c r="E47" s="152">
        <v>4</v>
      </c>
      <c r="F47" s="154">
        <f t="shared" si="0"/>
        <v>0</v>
      </c>
      <c r="G47" s="154">
        <f t="shared" si="1"/>
        <v>0</v>
      </c>
      <c r="H47" s="155"/>
      <c r="I47" s="154">
        <f t="shared" si="2"/>
        <v>0</v>
      </c>
      <c r="J47" s="155"/>
      <c r="K47" s="154">
        <f t="shared" si="3"/>
        <v>0</v>
      </c>
      <c r="L47" s="154">
        <v>21</v>
      </c>
      <c r="M47" s="154">
        <f t="shared" si="4"/>
        <v>0</v>
      </c>
      <c r="N47" s="147">
        <v>0</v>
      </c>
      <c r="O47" s="147">
        <f t="shared" si="5"/>
        <v>0</v>
      </c>
      <c r="P47" s="147">
        <v>0</v>
      </c>
      <c r="Q47" s="147">
        <f t="shared" si="6"/>
        <v>0</v>
      </c>
      <c r="R47" s="147"/>
      <c r="S47" s="147"/>
      <c r="T47" s="148">
        <v>3.45</v>
      </c>
      <c r="U47" s="147">
        <f t="shared" si="7"/>
        <v>13.8</v>
      </c>
      <c r="V47" s="139"/>
      <c r="W47" s="139"/>
      <c r="X47" s="139"/>
      <c r="Y47" s="139"/>
      <c r="Z47" s="139"/>
      <c r="AA47" s="139"/>
      <c r="AB47" s="139"/>
      <c r="AC47" s="139"/>
      <c r="AD47" s="139"/>
      <c r="AE47" s="139" t="s">
        <v>107</v>
      </c>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row>
    <row r="48" spans="1:60" outlineLevel="1" x14ac:dyDescent="0.25">
      <c r="A48" s="140">
        <v>36</v>
      </c>
      <c r="B48" s="140" t="s">
        <v>180</v>
      </c>
      <c r="C48" s="184" t="s">
        <v>181</v>
      </c>
      <c r="D48" s="146" t="s">
        <v>182</v>
      </c>
      <c r="E48" s="152">
        <v>2</v>
      </c>
      <c r="F48" s="154">
        <f t="shared" si="0"/>
        <v>0</v>
      </c>
      <c r="G48" s="154">
        <f t="shared" si="1"/>
        <v>0</v>
      </c>
      <c r="H48" s="155"/>
      <c r="I48" s="154">
        <f t="shared" si="2"/>
        <v>0</v>
      </c>
      <c r="J48" s="155"/>
      <c r="K48" s="154">
        <f t="shared" si="3"/>
        <v>0</v>
      </c>
      <c r="L48" s="154">
        <v>21</v>
      </c>
      <c r="M48" s="154">
        <f t="shared" si="4"/>
        <v>0</v>
      </c>
      <c r="N48" s="147">
        <v>1.47E-3</v>
      </c>
      <c r="O48" s="147">
        <f t="shared" si="5"/>
        <v>2.9399999999999999E-3</v>
      </c>
      <c r="P48" s="147">
        <v>0</v>
      </c>
      <c r="Q48" s="147">
        <f t="shared" si="6"/>
        <v>0</v>
      </c>
      <c r="R48" s="147"/>
      <c r="S48" s="147"/>
      <c r="T48" s="148">
        <v>0</v>
      </c>
      <c r="U48" s="147">
        <f t="shared" si="7"/>
        <v>0</v>
      </c>
      <c r="V48" s="139"/>
      <c r="W48" s="139"/>
      <c r="X48" s="139"/>
      <c r="Y48" s="139"/>
      <c r="Z48" s="139"/>
      <c r="AA48" s="139"/>
      <c r="AB48" s="139"/>
      <c r="AC48" s="139"/>
      <c r="AD48" s="139"/>
      <c r="AE48" s="139" t="s">
        <v>110</v>
      </c>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row>
    <row r="49" spans="1:60" outlineLevel="1" x14ac:dyDescent="0.25">
      <c r="A49" s="140">
        <v>37</v>
      </c>
      <c r="B49" s="140" t="s">
        <v>183</v>
      </c>
      <c r="C49" s="184" t="s">
        <v>184</v>
      </c>
      <c r="D49" s="146" t="s">
        <v>182</v>
      </c>
      <c r="E49" s="152">
        <v>2</v>
      </c>
      <c r="F49" s="154">
        <f t="shared" si="0"/>
        <v>0</v>
      </c>
      <c r="G49" s="154">
        <f t="shared" si="1"/>
        <v>0</v>
      </c>
      <c r="H49" s="155"/>
      <c r="I49" s="154">
        <f t="shared" si="2"/>
        <v>0</v>
      </c>
      <c r="J49" s="155"/>
      <c r="K49" s="154">
        <f t="shared" si="3"/>
        <v>0</v>
      </c>
      <c r="L49" s="154">
        <v>21</v>
      </c>
      <c r="M49" s="154">
        <f t="shared" si="4"/>
        <v>0</v>
      </c>
      <c r="N49" s="147">
        <v>1.6000000000000001E-3</v>
      </c>
      <c r="O49" s="147">
        <f t="shared" si="5"/>
        <v>3.2000000000000002E-3</v>
      </c>
      <c r="P49" s="147">
        <v>0</v>
      </c>
      <c r="Q49" s="147">
        <f t="shared" si="6"/>
        <v>0</v>
      </c>
      <c r="R49" s="147"/>
      <c r="S49" s="147"/>
      <c r="T49" s="148">
        <v>0</v>
      </c>
      <c r="U49" s="147">
        <f t="shared" si="7"/>
        <v>0</v>
      </c>
      <c r="V49" s="139"/>
      <c r="W49" s="139"/>
      <c r="X49" s="139"/>
      <c r="Y49" s="139"/>
      <c r="Z49" s="139"/>
      <c r="AA49" s="139"/>
      <c r="AB49" s="139"/>
      <c r="AC49" s="139"/>
      <c r="AD49" s="139"/>
      <c r="AE49" s="139" t="s">
        <v>110</v>
      </c>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row>
    <row r="50" spans="1:60" outlineLevel="1" x14ac:dyDescent="0.25">
      <c r="A50" s="140">
        <v>38</v>
      </c>
      <c r="B50" s="140" t="s">
        <v>185</v>
      </c>
      <c r="C50" s="184" t="s">
        <v>186</v>
      </c>
      <c r="D50" s="146" t="s">
        <v>106</v>
      </c>
      <c r="E50" s="152">
        <v>2</v>
      </c>
      <c r="F50" s="154">
        <f t="shared" si="0"/>
        <v>0</v>
      </c>
      <c r="G50" s="154">
        <f t="shared" si="1"/>
        <v>0</v>
      </c>
      <c r="H50" s="155"/>
      <c r="I50" s="154">
        <f t="shared" si="2"/>
        <v>0</v>
      </c>
      <c r="J50" s="155"/>
      <c r="K50" s="154">
        <f t="shared" si="3"/>
        <v>0</v>
      </c>
      <c r="L50" s="154">
        <v>21</v>
      </c>
      <c r="M50" s="154">
        <f t="shared" si="4"/>
        <v>0</v>
      </c>
      <c r="N50" s="147">
        <v>0</v>
      </c>
      <c r="O50" s="147">
        <f t="shared" si="5"/>
        <v>0</v>
      </c>
      <c r="P50" s="147">
        <v>0</v>
      </c>
      <c r="Q50" s="147">
        <f t="shared" si="6"/>
        <v>0</v>
      </c>
      <c r="R50" s="147"/>
      <c r="S50" s="147"/>
      <c r="T50" s="148">
        <v>0.37</v>
      </c>
      <c r="U50" s="147">
        <f t="shared" si="7"/>
        <v>0.74</v>
      </c>
      <c r="V50" s="139"/>
      <c r="W50" s="139"/>
      <c r="X50" s="139"/>
      <c r="Y50" s="139"/>
      <c r="Z50" s="139"/>
      <c r="AA50" s="139"/>
      <c r="AB50" s="139"/>
      <c r="AC50" s="139"/>
      <c r="AD50" s="139"/>
      <c r="AE50" s="139" t="s">
        <v>107</v>
      </c>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row>
    <row r="51" spans="1:60" outlineLevel="1" x14ac:dyDescent="0.25">
      <c r="A51" s="140">
        <v>39</v>
      </c>
      <c r="B51" s="140" t="s">
        <v>187</v>
      </c>
      <c r="C51" s="184" t="s">
        <v>188</v>
      </c>
      <c r="D51" s="146" t="s">
        <v>106</v>
      </c>
      <c r="E51" s="152">
        <v>8</v>
      </c>
      <c r="F51" s="154">
        <f t="shared" si="0"/>
        <v>0</v>
      </c>
      <c r="G51" s="154">
        <f t="shared" si="1"/>
        <v>0</v>
      </c>
      <c r="H51" s="155"/>
      <c r="I51" s="154">
        <f t="shared" si="2"/>
        <v>0</v>
      </c>
      <c r="J51" s="155"/>
      <c r="K51" s="154">
        <f t="shared" si="3"/>
        <v>0</v>
      </c>
      <c r="L51" s="154">
        <v>21</v>
      </c>
      <c r="M51" s="154">
        <f t="shared" si="4"/>
        <v>0</v>
      </c>
      <c r="N51" s="147">
        <v>0</v>
      </c>
      <c r="O51" s="147">
        <f t="shared" si="5"/>
        <v>0</v>
      </c>
      <c r="P51" s="147">
        <v>0</v>
      </c>
      <c r="Q51" s="147">
        <f t="shared" si="6"/>
        <v>0</v>
      </c>
      <c r="R51" s="147"/>
      <c r="S51" s="147"/>
      <c r="T51" s="148">
        <v>0.51</v>
      </c>
      <c r="U51" s="147">
        <f t="shared" si="7"/>
        <v>4.08</v>
      </c>
      <c r="V51" s="139"/>
      <c r="W51" s="139"/>
      <c r="X51" s="139"/>
      <c r="Y51" s="139"/>
      <c r="Z51" s="139"/>
      <c r="AA51" s="139"/>
      <c r="AB51" s="139"/>
      <c r="AC51" s="139"/>
      <c r="AD51" s="139"/>
      <c r="AE51" s="139" t="s">
        <v>107</v>
      </c>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row>
    <row r="52" spans="1:60" outlineLevel="1" x14ac:dyDescent="0.25">
      <c r="A52" s="140">
        <v>40</v>
      </c>
      <c r="B52" s="140" t="s">
        <v>189</v>
      </c>
      <c r="C52" s="184" t="s">
        <v>190</v>
      </c>
      <c r="D52" s="146" t="s">
        <v>106</v>
      </c>
      <c r="E52" s="152">
        <v>5</v>
      </c>
      <c r="F52" s="154">
        <f t="shared" si="0"/>
        <v>0</v>
      </c>
      <c r="G52" s="154">
        <f t="shared" si="1"/>
        <v>0</v>
      </c>
      <c r="H52" s="155"/>
      <c r="I52" s="154">
        <f t="shared" si="2"/>
        <v>0</v>
      </c>
      <c r="J52" s="155"/>
      <c r="K52" s="154">
        <f t="shared" si="3"/>
        <v>0</v>
      </c>
      <c r="L52" s="154">
        <v>21</v>
      </c>
      <c r="M52" s="154">
        <f t="shared" si="4"/>
        <v>0</v>
      </c>
      <c r="N52" s="147">
        <v>0</v>
      </c>
      <c r="O52" s="147">
        <f t="shared" si="5"/>
        <v>0</v>
      </c>
      <c r="P52" s="147">
        <v>0</v>
      </c>
      <c r="Q52" s="147">
        <f t="shared" si="6"/>
        <v>0</v>
      </c>
      <c r="R52" s="147"/>
      <c r="S52" s="147"/>
      <c r="T52" s="148">
        <v>0.61</v>
      </c>
      <c r="U52" s="147">
        <f t="shared" si="7"/>
        <v>3.05</v>
      </c>
      <c r="V52" s="139"/>
      <c r="W52" s="139"/>
      <c r="X52" s="139"/>
      <c r="Y52" s="139"/>
      <c r="Z52" s="139"/>
      <c r="AA52" s="139"/>
      <c r="AB52" s="139"/>
      <c r="AC52" s="139"/>
      <c r="AD52" s="139"/>
      <c r="AE52" s="139" t="s">
        <v>107</v>
      </c>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row>
    <row r="53" spans="1:60" outlineLevel="1" x14ac:dyDescent="0.25">
      <c r="A53" s="140">
        <v>41</v>
      </c>
      <c r="B53" s="140" t="s">
        <v>191</v>
      </c>
      <c r="C53" s="184" t="s">
        <v>192</v>
      </c>
      <c r="D53" s="146" t="s">
        <v>106</v>
      </c>
      <c r="E53" s="152">
        <v>2</v>
      </c>
      <c r="F53" s="154">
        <f t="shared" si="0"/>
        <v>0</v>
      </c>
      <c r="G53" s="154">
        <f t="shared" si="1"/>
        <v>0</v>
      </c>
      <c r="H53" s="155"/>
      <c r="I53" s="154">
        <f t="shared" si="2"/>
        <v>0</v>
      </c>
      <c r="J53" s="155"/>
      <c r="K53" s="154">
        <f t="shared" si="3"/>
        <v>0</v>
      </c>
      <c r="L53" s="154">
        <v>21</v>
      </c>
      <c r="M53" s="154">
        <f t="shared" si="4"/>
        <v>0</v>
      </c>
      <c r="N53" s="147">
        <v>1.4E-3</v>
      </c>
      <c r="O53" s="147">
        <f t="shared" si="5"/>
        <v>2.8E-3</v>
      </c>
      <c r="P53" s="147">
        <v>0</v>
      </c>
      <c r="Q53" s="147">
        <f t="shared" si="6"/>
        <v>0</v>
      </c>
      <c r="R53" s="147"/>
      <c r="S53" s="147"/>
      <c r="T53" s="148">
        <v>0</v>
      </c>
      <c r="U53" s="147">
        <f t="shared" si="7"/>
        <v>0</v>
      </c>
      <c r="V53" s="139"/>
      <c r="W53" s="139"/>
      <c r="X53" s="139"/>
      <c r="Y53" s="139"/>
      <c r="Z53" s="139"/>
      <c r="AA53" s="139"/>
      <c r="AB53" s="139"/>
      <c r="AC53" s="139"/>
      <c r="AD53" s="139"/>
      <c r="AE53" s="139" t="s">
        <v>110</v>
      </c>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row>
    <row r="54" spans="1:60" outlineLevel="1" x14ac:dyDescent="0.25">
      <c r="A54" s="140">
        <v>42</v>
      </c>
      <c r="B54" s="140" t="s">
        <v>193</v>
      </c>
      <c r="C54" s="184" t="s">
        <v>194</v>
      </c>
      <c r="D54" s="146" t="s">
        <v>106</v>
      </c>
      <c r="E54" s="152">
        <v>2</v>
      </c>
      <c r="F54" s="154">
        <f t="shared" si="0"/>
        <v>0</v>
      </c>
      <c r="G54" s="154">
        <f t="shared" si="1"/>
        <v>0</v>
      </c>
      <c r="H54" s="155"/>
      <c r="I54" s="154">
        <f t="shared" si="2"/>
        <v>0</v>
      </c>
      <c r="J54" s="155"/>
      <c r="K54" s="154">
        <f t="shared" si="3"/>
        <v>0</v>
      </c>
      <c r="L54" s="154">
        <v>21</v>
      </c>
      <c r="M54" s="154">
        <f t="shared" si="4"/>
        <v>0</v>
      </c>
      <c r="N54" s="147">
        <v>1.99E-3</v>
      </c>
      <c r="O54" s="147">
        <f t="shared" si="5"/>
        <v>3.98E-3</v>
      </c>
      <c r="P54" s="147">
        <v>0</v>
      </c>
      <c r="Q54" s="147">
        <f t="shared" si="6"/>
        <v>0</v>
      </c>
      <c r="R54" s="147"/>
      <c r="S54" s="147"/>
      <c r="T54" s="148">
        <v>0</v>
      </c>
      <c r="U54" s="147">
        <f t="shared" si="7"/>
        <v>0</v>
      </c>
      <c r="V54" s="139"/>
      <c r="W54" s="139"/>
      <c r="X54" s="139"/>
      <c r="Y54" s="139"/>
      <c r="Z54" s="139"/>
      <c r="AA54" s="139"/>
      <c r="AB54" s="139"/>
      <c r="AC54" s="139"/>
      <c r="AD54" s="139"/>
      <c r="AE54" s="139" t="s">
        <v>110</v>
      </c>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row>
    <row r="55" spans="1:60" outlineLevel="1" x14ac:dyDescent="0.25">
      <c r="A55" s="140">
        <v>43</v>
      </c>
      <c r="B55" s="140" t="s">
        <v>195</v>
      </c>
      <c r="C55" s="184" t="s">
        <v>196</v>
      </c>
      <c r="D55" s="146" t="s">
        <v>106</v>
      </c>
      <c r="E55" s="152">
        <v>4</v>
      </c>
      <c r="F55" s="154">
        <f t="shared" si="0"/>
        <v>0</v>
      </c>
      <c r="G55" s="154">
        <f t="shared" si="1"/>
        <v>0</v>
      </c>
      <c r="H55" s="155"/>
      <c r="I55" s="154">
        <f t="shared" si="2"/>
        <v>0</v>
      </c>
      <c r="J55" s="155"/>
      <c r="K55" s="154">
        <f t="shared" si="3"/>
        <v>0</v>
      </c>
      <c r="L55" s="154">
        <v>21</v>
      </c>
      <c r="M55" s="154">
        <f t="shared" si="4"/>
        <v>0</v>
      </c>
      <c r="N55" s="147">
        <v>2.2499999999999998E-3</v>
      </c>
      <c r="O55" s="147">
        <f t="shared" si="5"/>
        <v>8.9999999999999993E-3</v>
      </c>
      <c r="P55" s="147">
        <v>0</v>
      </c>
      <c r="Q55" s="147">
        <f t="shared" si="6"/>
        <v>0</v>
      </c>
      <c r="R55" s="147"/>
      <c r="S55" s="147"/>
      <c r="T55" s="148">
        <v>0</v>
      </c>
      <c r="U55" s="147">
        <f t="shared" si="7"/>
        <v>0</v>
      </c>
      <c r="V55" s="139"/>
      <c r="W55" s="139"/>
      <c r="X55" s="139"/>
      <c r="Y55" s="139"/>
      <c r="Z55" s="139"/>
      <c r="AA55" s="139"/>
      <c r="AB55" s="139"/>
      <c r="AC55" s="139"/>
      <c r="AD55" s="139"/>
      <c r="AE55" s="139" t="s">
        <v>110</v>
      </c>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row>
    <row r="56" spans="1:60" outlineLevel="1" x14ac:dyDescent="0.25">
      <c r="A56" s="140">
        <v>44</v>
      </c>
      <c r="B56" s="140" t="s">
        <v>197</v>
      </c>
      <c r="C56" s="184" t="s">
        <v>198</v>
      </c>
      <c r="D56" s="146" t="s">
        <v>106</v>
      </c>
      <c r="E56" s="152">
        <v>3</v>
      </c>
      <c r="F56" s="154">
        <f t="shared" si="0"/>
        <v>0</v>
      </c>
      <c r="G56" s="154">
        <f t="shared" si="1"/>
        <v>0</v>
      </c>
      <c r="H56" s="155"/>
      <c r="I56" s="154">
        <f t="shared" si="2"/>
        <v>0</v>
      </c>
      <c r="J56" s="155"/>
      <c r="K56" s="154">
        <f t="shared" si="3"/>
        <v>0</v>
      </c>
      <c r="L56" s="154">
        <v>21</v>
      </c>
      <c r="M56" s="154">
        <f t="shared" si="4"/>
        <v>0</v>
      </c>
      <c r="N56" s="147">
        <v>2.5500000000000002E-3</v>
      </c>
      <c r="O56" s="147">
        <f t="shared" si="5"/>
        <v>7.6499999999999997E-3</v>
      </c>
      <c r="P56" s="147">
        <v>0</v>
      </c>
      <c r="Q56" s="147">
        <f t="shared" si="6"/>
        <v>0</v>
      </c>
      <c r="R56" s="147"/>
      <c r="S56" s="147"/>
      <c r="T56" s="148">
        <v>0</v>
      </c>
      <c r="U56" s="147">
        <f t="shared" si="7"/>
        <v>0</v>
      </c>
      <c r="V56" s="139"/>
      <c r="W56" s="139"/>
      <c r="X56" s="139"/>
      <c r="Y56" s="139"/>
      <c r="Z56" s="139"/>
      <c r="AA56" s="139"/>
      <c r="AB56" s="139"/>
      <c r="AC56" s="139"/>
      <c r="AD56" s="139"/>
      <c r="AE56" s="139" t="s">
        <v>110</v>
      </c>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row>
    <row r="57" spans="1:60" outlineLevel="1" x14ac:dyDescent="0.25">
      <c r="A57" s="140">
        <v>45</v>
      </c>
      <c r="B57" s="140" t="s">
        <v>199</v>
      </c>
      <c r="C57" s="184" t="s">
        <v>200</v>
      </c>
      <c r="D57" s="146" t="s">
        <v>106</v>
      </c>
      <c r="E57" s="152">
        <v>2</v>
      </c>
      <c r="F57" s="154">
        <f t="shared" ref="F57:F77" si="8">H57+J57</f>
        <v>0</v>
      </c>
      <c r="G57" s="154">
        <f t="shared" ref="G57:G76" si="9">ROUND(E57*F57,2)</f>
        <v>0</v>
      </c>
      <c r="H57" s="155"/>
      <c r="I57" s="154">
        <f t="shared" ref="I57:I76" si="10">ROUND(E57*H57,2)</f>
        <v>0</v>
      </c>
      <c r="J57" s="155"/>
      <c r="K57" s="154">
        <f t="shared" ref="K57:K76" si="11">ROUND(E57*J57,2)</f>
        <v>0</v>
      </c>
      <c r="L57" s="154">
        <v>21</v>
      </c>
      <c r="M57" s="154">
        <f t="shared" ref="M57:M76" si="12">G57*(1+L57/100)</f>
        <v>0</v>
      </c>
      <c r="N57" s="147">
        <v>2.9199999999999999E-3</v>
      </c>
      <c r="O57" s="147">
        <f t="shared" ref="O57:O76" si="13">ROUND(E57*N57,5)</f>
        <v>5.8399999999999997E-3</v>
      </c>
      <c r="P57" s="147">
        <v>0</v>
      </c>
      <c r="Q57" s="147">
        <f t="shared" ref="Q57:Q76" si="14">ROUND(E57*P57,5)</f>
        <v>0</v>
      </c>
      <c r="R57" s="147"/>
      <c r="S57" s="147"/>
      <c r="T57" s="148">
        <v>0</v>
      </c>
      <c r="U57" s="147">
        <f t="shared" ref="U57:U76" si="15">ROUND(E57*T57,2)</f>
        <v>0</v>
      </c>
      <c r="V57" s="139"/>
      <c r="W57" s="139"/>
      <c r="X57" s="139"/>
      <c r="Y57" s="139"/>
      <c r="Z57" s="139"/>
      <c r="AA57" s="139"/>
      <c r="AB57" s="139"/>
      <c r="AC57" s="139"/>
      <c r="AD57" s="139"/>
      <c r="AE57" s="139" t="s">
        <v>110</v>
      </c>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row>
    <row r="58" spans="1:60" outlineLevel="1" x14ac:dyDescent="0.25">
      <c r="A58" s="140">
        <v>46</v>
      </c>
      <c r="B58" s="140" t="s">
        <v>201</v>
      </c>
      <c r="C58" s="184" t="s">
        <v>202</v>
      </c>
      <c r="D58" s="146" t="s">
        <v>115</v>
      </c>
      <c r="E58" s="152">
        <v>590</v>
      </c>
      <c r="F58" s="154">
        <f t="shared" si="8"/>
        <v>0</v>
      </c>
      <c r="G58" s="154">
        <f t="shared" si="9"/>
        <v>0</v>
      </c>
      <c r="H58" s="155"/>
      <c r="I58" s="154">
        <f t="shared" si="10"/>
        <v>0</v>
      </c>
      <c r="J58" s="155"/>
      <c r="K58" s="154">
        <f t="shared" si="11"/>
        <v>0</v>
      </c>
      <c r="L58" s="154">
        <v>21</v>
      </c>
      <c r="M58" s="154">
        <f t="shared" si="12"/>
        <v>0</v>
      </c>
      <c r="N58" s="147">
        <v>0</v>
      </c>
      <c r="O58" s="147">
        <f t="shared" si="13"/>
        <v>0</v>
      </c>
      <c r="P58" s="147">
        <v>0</v>
      </c>
      <c r="Q58" s="147">
        <f t="shared" si="14"/>
        <v>0</v>
      </c>
      <c r="R58" s="147"/>
      <c r="S58" s="147"/>
      <c r="T58" s="148">
        <v>1.69</v>
      </c>
      <c r="U58" s="147">
        <f t="shared" si="15"/>
        <v>997.1</v>
      </c>
      <c r="V58" s="139"/>
      <c r="W58" s="139"/>
      <c r="X58" s="139"/>
      <c r="Y58" s="139"/>
      <c r="Z58" s="139"/>
      <c r="AA58" s="139"/>
      <c r="AB58" s="139"/>
      <c r="AC58" s="139"/>
      <c r="AD58" s="139"/>
      <c r="AE58" s="139" t="s">
        <v>107</v>
      </c>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row>
    <row r="59" spans="1:60" ht="20.399999999999999" outlineLevel="1" x14ac:dyDescent="0.25">
      <c r="A59" s="140">
        <v>47</v>
      </c>
      <c r="B59" s="140" t="s">
        <v>203</v>
      </c>
      <c r="C59" s="184" t="s">
        <v>204</v>
      </c>
      <c r="D59" s="146" t="s">
        <v>115</v>
      </c>
      <c r="E59" s="152">
        <v>590</v>
      </c>
      <c r="F59" s="154">
        <f t="shared" si="8"/>
        <v>0</v>
      </c>
      <c r="G59" s="154">
        <f t="shared" si="9"/>
        <v>0</v>
      </c>
      <c r="H59" s="155"/>
      <c r="I59" s="154">
        <f t="shared" si="10"/>
        <v>0</v>
      </c>
      <c r="J59" s="155"/>
      <c r="K59" s="154">
        <f t="shared" si="11"/>
        <v>0</v>
      </c>
      <c r="L59" s="154">
        <v>21</v>
      </c>
      <c r="M59" s="154">
        <f t="shared" si="12"/>
        <v>0</v>
      </c>
      <c r="N59" s="147">
        <v>7.0000000000000001E-3</v>
      </c>
      <c r="O59" s="147">
        <f t="shared" si="13"/>
        <v>4.13</v>
      </c>
      <c r="P59" s="147">
        <v>0</v>
      </c>
      <c r="Q59" s="147">
        <f t="shared" si="14"/>
        <v>0</v>
      </c>
      <c r="R59" s="147"/>
      <c r="S59" s="147"/>
      <c r="T59" s="148">
        <v>0</v>
      </c>
      <c r="U59" s="147">
        <f t="shared" si="15"/>
        <v>0</v>
      </c>
      <c r="V59" s="139"/>
      <c r="W59" s="139"/>
      <c r="X59" s="139"/>
      <c r="Y59" s="139"/>
      <c r="Z59" s="139"/>
      <c r="AA59" s="139"/>
      <c r="AB59" s="139"/>
      <c r="AC59" s="139"/>
      <c r="AD59" s="139"/>
      <c r="AE59" s="139" t="s">
        <v>110</v>
      </c>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row>
    <row r="60" spans="1:60" outlineLevel="1" x14ac:dyDescent="0.25">
      <c r="A60" s="140">
        <v>48</v>
      </c>
      <c r="B60" s="140" t="s">
        <v>205</v>
      </c>
      <c r="C60" s="184" t="s">
        <v>202</v>
      </c>
      <c r="D60" s="146" t="s">
        <v>115</v>
      </c>
      <c r="E60" s="152">
        <v>338</v>
      </c>
      <c r="F60" s="154">
        <f t="shared" si="8"/>
        <v>0</v>
      </c>
      <c r="G60" s="154">
        <f t="shared" si="9"/>
        <v>0</v>
      </c>
      <c r="H60" s="155"/>
      <c r="I60" s="154">
        <f t="shared" si="10"/>
        <v>0</v>
      </c>
      <c r="J60" s="155"/>
      <c r="K60" s="154">
        <f t="shared" si="11"/>
        <v>0</v>
      </c>
      <c r="L60" s="154">
        <v>21</v>
      </c>
      <c r="M60" s="154">
        <f t="shared" si="12"/>
        <v>0</v>
      </c>
      <c r="N60" s="147">
        <v>0</v>
      </c>
      <c r="O60" s="147">
        <f t="shared" si="13"/>
        <v>0</v>
      </c>
      <c r="P60" s="147">
        <v>0</v>
      </c>
      <c r="Q60" s="147">
        <f t="shared" si="14"/>
        <v>0</v>
      </c>
      <c r="R60" s="147"/>
      <c r="S60" s="147"/>
      <c r="T60" s="148">
        <v>1.81</v>
      </c>
      <c r="U60" s="147">
        <f t="shared" si="15"/>
        <v>611.78</v>
      </c>
      <c r="V60" s="139"/>
      <c r="W60" s="139"/>
      <c r="X60" s="139"/>
      <c r="Y60" s="139"/>
      <c r="Z60" s="139"/>
      <c r="AA60" s="139"/>
      <c r="AB60" s="139"/>
      <c r="AC60" s="139"/>
      <c r="AD60" s="139"/>
      <c r="AE60" s="139" t="s">
        <v>107</v>
      </c>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row>
    <row r="61" spans="1:60" ht="20.399999999999999" outlineLevel="1" x14ac:dyDescent="0.25">
      <c r="A61" s="140">
        <v>49</v>
      </c>
      <c r="B61" s="140" t="s">
        <v>206</v>
      </c>
      <c r="C61" s="184" t="s">
        <v>207</v>
      </c>
      <c r="D61" s="146" t="s">
        <v>115</v>
      </c>
      <c r="E61" s="152">
        <v>338</v>
      </c>
      <c r="F61" s="154">
        <f t="shared" si="8"/>
        <v>0</v>
      </c>
      <c r="G61" s="154">
        <f t="shared" si="9"/>
        <v>0</v>
      </c>
      <c r="H61" s="155"/>
      <c r="I61" s="154">
        <f t="shared" si="10"/>
        <v>0</v>
      </c>
      <c r="J61" s="155"/>
      <c r="K61" s="154">
        <f t="shared" si="11"/>
        <v>0</v>
      </c>
      <c r="L61" s="154">
        <v>21</v>
      </c>
      <c r="M61" s="154">
        <f t="shared" si="12"/>
        <v>0</v>
      </c>
      <c r="N61" s="147">
        <v>0.01</v>
      </c>
      <c r="O61" s="147">
        <f t="shared" si="13"/>
        <v>3.38</v>
      </c>
      <c r="P61" s="147">
        <v>0</v>
      </c>
      <c r="Q61" s="147">
        <f t="shared" si="14"/>
        <v>0</v>
      </c>
      <c r="R61" s="147"/>
      <c r="S61" s="147"/>
      <c r="T61" s="148">
        <v>0</v>
      </c>
      <c r="U61" s="147">
        <f t="shared" si="15"/>
        <v>0</v>
      </c>
      <c r="V61" s="139"/>
      <c r="W61" s="139"/>
      <c r="X61" s="139"/>
      <c r="Y61" s="139"/>
      <c r="Z61" s="139"/>
      <c r="AA61" s="139"/>
      <c r="AB61" s="139"/>
      <c r="AC61" s="139"/>
      <c r="AD61" s="139"/>
      <c r="AE61" s="139" t="s">
        <v>110</v>
      </c>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row>
    <row r="62" spans="1:60" ht="20.399999999999999" outlineLevel="1" x14ac:dyDescent="0.25">
      <c r="A62" s="140">
        <v>50</v>
      </c>
      <c r="B62" s="140" t="s">
        <v>208</v>
      </c>
      <c r="C62" s="184" t="s">
        <v>209</v>
      </c>
      <c r="D62" s="146" t="s">
        <v>126</v>
      </c>
      <c r="E62" s="152">
        <v>6</v>
      </c>
      <c r="F62" s="154">
        <f t="shared" si="8"/>
        <v>0</v>
      </c>
      <c r="G62" s="154">
        <f t="shared" si="9"/>
        <v>0</v>
      </c>
      <c r="H62" s="155"/>
      <c r="I62" s="154">
        <f t="shared" si="10"/>
        <v>0</v>
      </c>
      <c r="J62" s="155"/>
      <c r="K62" s="154">
        <f t="shared" si="11"/>
        <v>0</v>
      </c>
      <c r="L62" s="154">
        <v>21</v>
      </c>
      <c r="M62" s="154">
        <f t="shared" si="12"/>
        <v>0</v>
      </c>
      <c r="N62" s="147">
        <v>2.7499999999999998E-3</v>
      </c>
      <c r="O62" s="147">
        <f t="shared" si="13"/>
        <v>1.6500000000000001E-2</v>
      </c>
      <c r="P62" s="147">
        <v>0</v>
      </c>
      <c r="Q62" s="147">
        <f t="shared" si="14"/>
        <v>0</v>
      </c>
      <c r="R62" s="147"/>
      <c r="S62" s="147"/>
      <c r="T62" s="148">
        <v>0.83</v>
      </c>
      <c r="U62" s="147">
        <f t="shared" si="15"/>
        <v>4.9800000000000004</v>
      </c>
      <c r="V62" s="139"/>
      <c r="W62" s="139"/>
      <c r="X62" s="139"/>
      <c r="Y62" s="139"/>
      <c r="Z62" s="139"/>
      <c r="AA62" s="139"/>
      <c r="AB62" s="139"/>
      <c r="AC62" s="139"/>
      <c r="AD62" s="139"/>
      <c r="AE62" s="139" t="s">
        <v>107</v>
      </c>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row>
    <row r="63" spans="1:60" ht="20.399999999999999" outlineLevel="1" x14ac:dyDescent="0.25">
      <c r="A63" s="140">
        <v>51</v>
      </c>
      <c r="B63" s="140" t="s">
        <v>210</v>
      </c>
      <c r="C63" s="184" t="s">
        <v>211</v>
      </c>
      <c r="D63" s="146" t="s">
        <v>126</v>
      </c>
      <c r="E63" s="152">
        <v>9</v>
      </c>
      <c r="F63" s="154">
        <f t="shared" si="8"/>
        <v>0</v>
      </c>
      <c r="G63" s="154">
        <f t="shared" si="9"/>
        <v>0</v>
      </c>
      <c r="H63" s="155"/>
      <c r="I63" s="154">
        <f t="shared" si="10"/>
        <v>0</v>
      </c>
      <c r="J63" s="155"/>
      <c r="K63" s="154">
        <f t="shared" si="11"/>
        <v>0</v>
      </c>
      <c r="L63" s="154">
        <v>21</v>
      </c>
      <c r="M63" s="154">
        <f t="shared" si="12"/>
        <v>0</v>
      </c>
      <c r="N63" s="147">
        <v>3.5400000000000002E-3</v>
      </c>
      <c r="O63" s="147">
        <f t="shared" si="13"/>
        <v>3.1859999999999999E-2</v>
      </c>
      <c r="P63" s="147">
        <v>0</v>
      </c>
      <c r="Q63" s="147">
        <f t="shared" si="14"/>
        <v>0</v>
      </c>
      <c r="R63" s="147"/>
      <c r="S63" s="147"/>
      <c r="T63" s="148">
        <v>0.96</v>
      </c>
      <c r="U63" s="147">
        <f t="shared" si="15"/>
        <v>8.64</v>
      </c>
      <c r="V63" s="139"/>
      <c r="W63" s="139"/>
      <c r="X63" s="139"/>
      <c r="Y63" s="139"/>
      <c r="Z63" s="139"/>
      <c r="AA63" s="139"/>
      <c r="AB63" s="139"/>
      <c r="AC63" s="139"/>
      <c r="AD63" s="139"/>
      <c r="AE63" s="139" t="s">
        <v>107</v>
      </c>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row>
    <row r="64" spans="1:60" ht="20.399999999999999" outlineLevel="1" x14ac:dyDescent="0.25">
      <c r="A64" s="140">
        <v>52</v>
      </c>
      <c r="B64" s="140" t="s">
        <v>212</v>
      </c>
      <c r="C64" s="184" t="s">
        <v>213</v>
      </c>
      <c r="D64" s="146" t="s">
        <v>126</v>
      </c>
      <c r="E64" s="152">
        <v>6</v>
      </c>
      <c r="F64" s="154">
        <f t="shared" si="8"/>
        <v>0</v>
      </c>
      <c r="G64" s="154">
        <f t="shared" si="9"/>
        <v>0</v>
      </c>
      <c r="H64" s="155"/>
      <c r="I64" s="154">
        <f t="shared" si="10"/>
        <v>0</v>
      </c>
      <c r="J64" s="155"/>
      <c r="K64" s="154">
        <f t="shared" si="11"/>
        <v>0</v>
      </c>
      <c r="L64" s="154">
        <v>21</v>
      </c>
      <c r="M64" s="154">
        <f t="shared" si="12"/>
        <v>0</v>
      </c>
      <c r="N64" s="147">
        <v>3.5400000000000002E-3</v>
      </c>
      <c r="O64" s="147">
        <f t="shared" si="13"/>
        <v>2.1239999999999998E-2</v>
      </c>
      <c r="P64" s="147">
        <v>0</v>
      </c>
      <c r="Q64" s="147">
        <f t="shared" si="14"/>
        <v>0</v>
      </c>
      <c r="R64" s="147"/>
      <c r="S64" s="147"/>
      <c r="T64" s="148">
        <v>0.96</v>
      </c>
      <c r="U64" s="147">
        <f t="shared" si="15"/>
        <v>5.76</v>
      </c>
      <c r="V64" s="139"/>
      <c r="W64" s="139"/>
      <c r="X64" s="139"/>
      <c r="Y64" s="139"/>
      <c r="Z64" s="139"/>
      <c r="AA64" s="139"/>
      <c r="AB64" s="139"/>
      <c r="AC64" s="139"/>
      <c r="AD64" s="139"/>
      <c r="AE64" s="139" t="s">
        <v>107</v>
      </c>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row>
    <row r="65" spans="1:60" ht="20.399999999999999" outlineLevel="1" x14ac:dyDescent="0.25">
      <c r="A65" s="140">
        <v>53</v>
      </c>
      <c r="B65" s="140" t="s">
        <v>214</v>
      </c>
      <c r="C65" s="184" t="s">
        <v>215</v>
      </c>
      <c r="D65" s="146" t="s">
        <v>126</v>
      </c>
      <c r="E65" s="152">
        <v>12</v>
      </c>
      <c r="F65" s="154">
        <f t="shared" si="8"/>
        <v>0</v>
      </c>
      <c r="G65" s="154">
        <f t="shared" si="9"/>
        <v>0</v>
      </c>
      <c r="H65" s="155"/>
      <c r="I65" s="154">
        <f t="shared" si="10"/>
        <v>0</v>
      </c>
      <c r="J65" s="155"/>
      <c r="K65" s="154">
        <f t="shared" si="11"/>
        <v>0</v>
      </c>
      <c r="L65" s="154">
        <v>21</v>
      </c>
      <c r="M65" s="154">
        <f t="shared" si="12"/>
        <v>0</v>
      </c>
      <c r="N65" s="147">
        <v>5.1900000000000002E-3</v>
      </c>
      <c r="O65" s="147">
        <f t="shared" si="13"/>
        <v>6.2280000000000002E-2</v>
      </c>
      <c r="P65" s="147">
        <v>0</v>
      </c>
      <c r="Q65" s="147">
        <f t="shared" si="14"/>
        <v>0</v>
      </c>
      <c r="R65" s="147"/>
      <c r="S65" s="147"/>
      <c r="T65" s="148">
        <v>0.96</v>
      </c>
      <c r="U65" s="147">
        <f t="shared" si="15"/>
        <v>11.52</v>
      </c>
      <c r="V65" s="139"/>
      <c r="W65" s="139"/>
      <c r="X65" s="139"/>
      <c r="Y65" s="139"/>
      <c r="Z65" s="139"/>
      <c r="AA65" s="139"/>
      <c r="AB65" s="139"/>
      <c r="AC65" s="139"/>
      <c r="AD65" s="139"/>
      <c r="AE65" s="139" t="s">
        <v>107</v>
      </c>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row>
    <row r="66" spans="1:60" ht="20.399999999999999" outlineLevel="1" x14ac:dyDescent="0.25">
      <c r="A66" s="140">
        <v>54</v>
      </c>
      <c r="B66" s="140" t="s">
        <v>216</v>
      </c>
      <c r="C66" s="184" t="s">
        <v>217</v>
      </c>
      <c r="D66" s="146" t="s">
        <v>126</v>
      </c>
      <c r="E66" s="152">
        <v>9</v>
      </c>
      <c r="F66" s="154">
        <f t="shared" si="8"/>
        <v>0</v>
      </c>
      <c r="G66" s="154">
        <f t="shared" si="9"/>
        <v>0</v>
      </c>
      <c r="H66" s="155"/>
      <c r="I66" s="154">
        <f t="shared" si="10"/>
        <v>0</v>
      </c>
      <c r="J66" s="155"/>
      <c r="K66" s="154">
        <f t="shared" si="11"/>
        <v>0</v>
      </c>
      <c r="L66" s="154">
        <v>21</v>
      </c>
      <c r="M66" s="154">
        <f t="shared" si="12"/>
        <v>0</v>
      </c>
      <c r="N66" s="147">
        <v>5.1900000000000002E-3</v>
      </c>
      <c r="O66" s="147">
        <f t="shared" si="13"/>
        <v>4.6710000000000002E-2</v>
      </c>
      <c r="P66" s="147">
        <v>0</v>
      </c>
      <c r="Q66" s="147">
        <f t="shared" si="14"/>
        <v>0</v>
      </c>
      <c r="R66" s="147"/>
      <c r="S66" s="147"/>
      <c r="T66" s="148">
        <v>0.96</v>
      </c>
      <c r="U66" s="147">
        <f t="shared" si="15"/>
        <v>8.64</v>
      </c>
      <c r="V66" s="139"/>
      <c r="W66" s="139"/>
      <c r="X66" s="139"/>
      <c r="Y66" s="139"/>
      <c r="Z66" s="139"/>
      <c r="AA66" s="139"/>
      <c r="AB66" s="139"/>
      <c r="AC66" s="139"/>
      <c r="AD66" s="139"/>
      <c r="AE66" s="139" t="s">
        <v>107</v>
      </c>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row>
    <row r="67" spans="1:60" outlineLevel="1" x14ac:dyDescent="0.25">
      <c r="A67" s="140">
        <v>55</v>
      </c>
      <c r="B67" s="140" t="s">
        <v>218</v>
      </c>
      <c r="C67" s="184" t="s">
        <v>219</v>
      </c>
      <c r="D67" s="146" t="s">
        <v>106</v>
      </c>
      <c r="E67" s="152">
        <v>9</v>
      </c>
      <c r="F67" s="154">
        <f t="shared" si="8"/>
        <v>0</v>
      </c>
      <c r="G67" s="154">
        <f t="shared" si="9"/>
        <v>0</v>
      </c>
      <c r="H67" s="155"/>
      <c r="I67" s="154">
        <f t="shared" si="10"/>
        <v>0</v>
      </c>
      <c r="J67" s="155"/>
      <c r="K67" s="154">
        <f t="shared" si="11"/>
        <v>0</v>
      </c>
      <c r="L67" s="154">
        <v>21</v>
      </c>
      <c r="M67" s="154">
        <f t="shared" si="12"/>
        <v>0</v>
      </c>
      <c r="N67" s="147">
        <v>0</v>
      </c>
      <c r="O67" s="147">
        <f t="shared" si="13"/>
        <v>0</v>
      </c>
      <c r="P67" s="147">
        <v>0</v>
      </c>
      <c r="Q67" s="147">
        <f t="shared" si="14"/>
        <v>0</v>
      </c>
      <c r="R67" s="147"/>
      <c r="S67" s="147"/>
      <c r="T67" s="148">
        <v>0.67</v>
      </c>
      <c r="U67" s="147">
        <f t="shared" si="15"/>
        <v>6.03</v>
      </c>
      <c r="V67" s="139"/>
      <c r="W67" s="139"/>
      <c r="X67" s="139"/>
      <c r="Y67" s="139"/>
      <c r="Z67" s="139"/>
      <c r="AA67" s="139"/>
      <c r="AB67" s="139"/>
      <c r="AC67" s="139"/>
      <c r="AD67" s="139"/>
      <c r="AE67" s="139" t="s">
        <v>107</v>
      </c>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row>
    <row r="68" spans="1:60" outlineLevel="1" x14ac:dyDescent="0.25">
      <c r="A68" s="140">
        <v>56</v>
      </c>
      <c r="B68" s="140" t="s">
        <v>220</v>
      </c>
      <c r="C68" s="184" t="s">
        <v>221</v>
      </c>
      <c r="D68" s="146" t="s">
        <v>106</v>
      </c>
      <c r="E68" s="152">
        <v>9</v>
      </c>
      <c r="F68" s="154">
        <f t="shared" si="8"/>
        <v>0</v>
      </c>
      <c r="G68" s="154">
        <f t="shared" si="9"/>
        <v>0</v>
      </c>
      <c r="H68" s="155"/>
      <c r="I68" s="154">
        <f t="shared" si="10"/>
        <v>0</v>
      </c>
      <c r="J68" s="155"/>
      <c r="K68" s="154">
        <f t="shared" si="11"/>
        <v>0</v>
      </c>
      <c r="L68" s="154">
        <v>21</v>
      </c>
      <c r="M68" s="154">
        <f t="shared" si="12"/>
        <v>0</v>
      </c>
      <c r="N68" s="147">
        <v>1.34E-2</v>
      </c>
      <c r="O68" s="147">
        <f t="shared" si="13"/>
        <v>0.1206</v>
      </c>
      <c r="P68" s="147">
        <v>0</v>
      </c>
      <c r="Q68" s="147">
        <f t="shared" si="14"/>
        <v>0</v>
      </c>
      <c r="R68" s="147"/>
      <c r="S68" s="147"/>
      <c r="T68" s="148">
        <v>0</v>
      </c>
      <c r="U68" s="147">
        <f t="shared" si="15"/>
        <v>0</v>
      </c>
      <c r="V68" s="139"/>
      <c r="W68" s="139"/>
      <c r="X68" s="139"/>
      <c r="Y68" s="139"/>
      <c r="Z68" s="139"/>
      <c r="AA68" s="139"/>
      <c r="AB68" s="139"/>
      <c r="AC68" s="139"/>
      <c r="AD68" s="139"/>
      <c r="AE68" s="139" t="s">
        <v>110</v>
      </c>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row>
    <row r="69" spans="1:60" outlineLevel="1" x14ac:dyDescent="0.25">
      <c r="A69" s="140">
        <v>57</v>
      </c>
      <c r="B69" s="140" t="s">
        <v>222</v>
      </c>
      <c r="C69" s="184" t="s">
        <v>223</v>
      </c>
      <c r="D69" s="146" t="s">
        <v>106</v>
      </c>
      <c r="E69" s="152">
        <v>3</v>
      </c>
      <c r="F69" s="154">
        <f t="shared" si="8"/>
        <v>0</v>
      </c>
      <c r="G69" s="154">
        <f t="shared" si="9"/>
        <v>0</v>
      </c>
      <c r="H69" s="155"/>
      <c r="I69" s="154">
        <f t="shared" si="10"/>
        <v>0</v>
      </c>
      <c r="J69" s="155"/>
      <c r="K69" s="154">
        <f t="shared" si="11"/>
        <v>0</v>
      </c>
      <c r="L69" s="154">
        <v>21</v>
      </c>
      <c r="M69" s="154">
        <f t="shared" si="12"/>
        <v>0</v>
      </c>
      <c r="N69" s="147">
        <v>0</v>
      </c>
      <c r="O69" s="147">
        <f t="shared" si="13"/>
        <v>0</v>
      </c>
      <c r="P69" s="147">
        <v>0</v>
      </c>
      <c r="Q69" s="147">
        <f t="shared" si="14"/>
        <v>0</v>
      </c>
      <c r="R69" s="147"/>
      <c r="S69" s="147"/>
      <c r="T69" s="148">
        <v>0.63</v>
      </c>
      <c r="U69" s="147">
        <f t="shared" si="15"/>
        <v>1.89</v>
      </c>
      <c r="V69" s="139"/>
      <c r="W69" s="139"/>
      <c r="X69" s="139"/>
      <c r="Y69" s="139"/>
      <c r="Z69" s="139"/>
      <c r="AA69" s="139"/>
      <c r="AB69" s="139"/>
      <c r="AC69" s="139"/>
      <c r="AD69" s="139"/>
      <c r="AE69" s="139" t="s">
        <v>107</v>
      </c>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row>
    <row r="70" spans="1:60" outlineLevel="1" x14ac:dyDescent="0.25">
      <c r="A70" s="140">
        <v>58</v>
      </c>
      <c r="B70" s="140" t="s">
        <v>224</v>
      </c>
      <c r="C70" s="184" t="s">
        <v>225</v>
      </c>
      <c r="D70" s="146" t="s">
        <v>106</v>
      </c>
      <c r="E70" s="152">
        <v>3</v>
      </c>
      <c r="F70" s="154">
        <f t="shared" si="8"/>
        <v>0</v>
      </c>
      <c r="G70" s="154">
        <f t="shared" si="9"/>
        <v>0</v>
      </c>
      <c r="H70" s="155"/>
      <c r="I70" s="154">
        <f t="shared" si="10"/>
        <v>0</v>
      </c>
      <c r="J70" s="155"/>
      <c r="K70" s="154">
        <f t="shared" si="11"/>
        <v>0</v>
      </c>
      <c r="L70" s="154">
        <v>21</v>
      </c>
      <c r="M70" s="154">
        <f t="shared" si="12"/>
        <v>0</v>
      </c>
      <c r="N70" s="147">
        <v>1.66E-3</v>
      </c>
      <c r="O70" s="147">
        <f t="shared" si="13"/>
        <v>4.9800000000000001E-3</v>
      </c>
      <c r="P70" s="147">
        <v>0</v>
      </c>
      <c r="Q70" s="147">
        <f t="shared" si="14"/>
        <v>0</v>
      </c>
      <c r="R70" s="147"/>
      <c r="S70" s="147"/>
      <c r="T70" s="148">
        <v>0</v>
      </c>
      <c r="U70" s="147">
        <f t="shared" si="15"/>
        <v>0</v>
      </c>
      <c r="V70" s="139"/>
      <c r="W70" s="139"/>
      <c r="X70" s="139"/>
      <c r="Y70" s="139"/>
      <c r="Z70" s="139"/>
      <c r="AA70" s="139"/>
      <c r="AB70" s="139"/>
      <c r="AC70" s="139"/>
      <c r="AD70" s="139"/>
      <c r="AE70" s="139" t="s">
        <v>110</v>
      </c>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row>
    <row r="71" spans="1:60" outlineLevel="1" x14ac:dyDescent="0.25">
      <c r="A71" s="140">
        <v>59</v>
      </c>
      <c r="B71" s="140" t="s">
        <v>226</v>
      </c>
      <c r="C71" s="184" t="s">
        <v>227</v>
      </c>
      <c r="D71" s="146" t="s">
        <v>106</v>
      </c>
      <c r="E71" s="152">
        <v>3</v>
      </c>
      <c r="F71" s="154">
        <f t="shared" si="8"/>
        <v>0</v>
      </c>
      <c r="G71" s="154">
        <f t="shared" si="9"/>
        <v>0</v>
      </c>
      <c r="H71" s="155"/>
      <c r="I71" s="154">
        <f t="shared" si="10"/>
        <v>0</v>
      </c>
      <c r="J71" s="155"/>
      <c r="K71" s="154">
        <f t="shared" si="11"/>
        <v>0</v>
      </c>
      <c r="L71" s="154">
        <v>21</v>
      </c>
      <c r="M71" s="154">
        <f t="shared" si="12"/>
        <v>0</v>
      </c>
      <c r="N71" s="147">
        <v>8.9999999999999998E-4</v>
      </c>
      <c r="O71" s="147">
        <f t="shared" si="13"/>
        <v>2.7000000000000001E-3</v>
      </c>
      <c r="P71" s="147">
        <v>0</v>
      </c>
      <c r="Q71" s="147">
        <f t="shared" si="14"/>
        <v>0</v>
      </c>
      <c r="R71" s="147"/>
      <c r="S71" s="147"/>
      <c r="T71" s="148">
        <v>0</v>
      </c>
      <c r="U71" s="147">
        <f t="shared" si="15"/>
        <v>0</v>
      </c>
      <c r="V71" s="139"/>
      <c r="W71" s="139"/>
      <c r="X71" s="139"/>
      <c r="Y71" s="139"/>
      <c r="Z71" s="139"/>
      <c r="AA71" s="139"/>
      <c r="AB71" s="139"/>
      <c r="AC71" s="139"/>
      <c r="AD71" s="139"/>
      <c r="AE71" s="139" t="s">
        <v>110</v>
      </c>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row>
    <row r="72" spans="1:60" outlineLevel="1" x14ac:dyDescent="0.25">
      <c r="A72" s="140">
        <v>60</v>
      </c>
      <c r="B72" s="140" t="s">
        <v>228</v>
      </c>
      <c r="C72" s="184" t="s">
        <v>229</v>
      </c>
      <c r="D72" s="146" t="s">
        <v>106</v>
      </c>
      <c r="E72" s="152">
        <v>2</v>
      </c>
      <c r="F72" s="154">
        <f t="shared" si="8"/>
        <v>0</v>
      </c>
      <c r="G72" s="154">
        <f t="shared" si="9"/>
        <v>0</v>
      </c>
      <c r="H72" s="155"/>
      <c r="I72" s="154">
        <f t="shared" si="10"/>
        <v>0</v>
      </c>
      <c r="J72" s="155"/>
      <c r="K72" s="154">
        <f t="shared" si="11"/>
        <v>0</v>
      </c>
      <c r="L72" s="154">
        <v>21</v>
      </c>
      <c r="M72" s="154">
        <f t="shared" si="12"/>
        <v>0</v>
      </c>
      <c r="N72" s="147">
        <v>0</v>
      </c>
      <c r="O72" s="147">
        <f t="shared" si="13"/>
        <v>0</v>
      </c>
      <c r="P72" s="147">
        <v>0</v>
      </c>
      <c r="Q72" s="147">
        <f t="shared" si="14"/>
        <v>0</v>
      </c>
      <c r="R72" s="147"/>
      <c r="S72" s="147"/>
      <c r="T72" s="148">
        <v>1.23</v>
      </c>
      <c r="U72" s="147">
        <f t="shared" si="15"/>
        <v>2.46</v>
      </c>
      <c r="V72" s="139"/>
      <c r="W72" s="139"/>
      <c r="X72" s="139"/>
      <c r="Y72" s="139"/>
      <c r="Z72" s="139"/>
      <c r="AA72" s="139"/>
      <c r="AB72" s="139"/>
      <c r="AC72" s="139"/>
      <c r="AD72" s="139"/>
      <c r="AE72" s="139" t="s">
        <v>107</v>
      </c>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row>
    <row r="73" spans="1:60" outlineLevel="1" x14ac:dyDescent="0.25">
      <c r="A73" s="140">
        <v>61</v>
      </c>
      <c r="B73" s="140" t="s">
        <v>230</v>
      </c>
      <c r="C73" s="184" t="s">
        <v>231</v>
      </c>
      <c r="D73" s="146" t="s">
        <v>182</v>
      </c>
      <c r="E73" s="152">
        <v>1</v>
      </c>
      <c r="F73" s="154">
        <f t="shared" si="8"/>
        <v>0</v>
      </c>
      <c r="G73" s="154">
        <f t="shared" si="9"/>
        <v>0</v>
      </c>
      <c r="H73" s="155"/>
      <c r="I73" s="154">
        <f t="shared" si="10"/>
        <v>0</v>
      </c>
      <c r="J73" s="155"/>
      <c r="K73" s="154">
        <f t="shared" si="11"/>
        <v>0</v>
      </c>
      <c r="L73" s="154">
        <v>21</v>
      </c>
      <c r="M73" s="154">
        <f t="shared" si="12"/>
        <v>0</v>
      </c>
      <c r="N73" s="147">
        <v>5.0000000000000002E-5</v>
      </c>
      <c r="O73" s="147">
        <f t="shared" si="13"/>
        <v>5.0000000000000002E-5</v>
      </c>
      <c r="P73" s="147">
        <v>0</v>
      </c>
      <c r="Q73" s="147">
        <f t="shared" si="14"/>
        <v>0</v>
      </c>
      <c r="R73" s="147"/>
      <c r="S73" s="147"/>
      <c r="T73" s="148">
        <v>0</v>
      </c>
      <c r="U73" s="147">
        <f t="shared" si="15"/>
        <v>0</v>
      </c>
      <c r="V73" s="139"/>
      <c r="W73" s="139"/>
      <c r="X73" s="139"/>
      <c r="Y73" s="139"/>
      <c r="Z73" s="139"/>
      <c r="AA73" s="139"/>
      <c r="AB73" s="139"/>
      <c r="AC73" s="139"/>
      <c r="AD73" s="139"/>
      <c r="AE73" s="139" t="s">
        <v>110</v>
      </c>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row>
    <row r="74" spans="1:60" outlineLevel="1" x14ac:dyDescent="0.25">
      <c r="A74" s="140">
        <v>62</v>
      </c>
      <c r="B74" s="140" t="s">
        <v>232</v>
      </c>
      <c r="C74" s="184" t="s">
        <v>233</v>
      </c>
      <c r="D74" s="146" t="s">
        <v>182</v>
      </c>
      <c r="E74" s="152">
        <v>1</v>
      </c>
      <c r="F74" s="154">
        <f t="shared" si="8"/>
        <v>0</v>
      </c>
      <c r="G74" s="154">
        <f t="shared" si="9"/>
        <v>0</v>
      </c>
      <c r="H74" s="155"/>
      <c r="I74" s="154">
        <f t="shared" si="10"/>
        <v>0</v>
      </c>
      <c r="J74" s="155"/>
      <c r="K74" s="154">
        <f t="shared" si="11"/>
        <v>0</v>
      </c>
      <c r="L74" s="154">
        <v>21</v>
      </c>
      <c r="M74" s="154">
        <f t="shared" si="12"/>
        <v>0</v>
      </c>
      <c r="N74" s="147">
        <v>5.0000000000000002E-5</v>
      </c>
      <c r="O74" s="147">
        <f t="shared" si="13"/>
        <v>5.0000000000000002E-5</v>
      </c>
      <c r="P74" s="147">
        <v>0</v>
      </c>
      <c r="Q74" s="147">
        <f t="shared" si="14"/>
        <v>0</v>
      </c>
      <c r="R74" s="147"/>
      <c r="S74" s="147"/>
      <c r="T74" s="148">
        <v>0</v>
      </c>
      <c r="U74" s="147">
        <f t="shared" si="15"/>
        <v>0</v>
      </c>
      <c r="V74" s="139"/>
      <c r="W74" s="139"/>
      <c r="X74" s="139"/>
      <c r="Y74" s="139"/>
      <c r="Z74" s="139"/>
      <c r="AA74" s="139"/>
      <c r="AB74" s="139"/>
      <c r="AC74" s="139"/>
      <c r="AD74" s="139"/>
      <c r="AE74" s="139" t="s">
        <v>110</v>
      </c>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row>
    <row r="75" spans="1:60" outlineLevel="1" x14ac:dyDescent="0.25">
      <c r="A75" s="140">
        <v>63</v>
      </c>
      <c r="B75" s="140" t="s">
        <v>234</v>
      </c>
      <c r="C75" s="184" t="s">
        <v>235</v>
      </c>
      <c r="D75" s="146" t="s">
        <v>147</v>
      </c>
      <c r="E75" s="152">
        <v>654</v>
      </c>
      <c r="F75" s="154">
        <f t="shared" si="8"/>
        <v>0</v>
      </c>
      <c r="G75" s="154">
        <f t="shared" si="9"/>
        <v>0</v>
      </c>
      <c r="H75" s="155"/>
      <c r="I75" s="154">
        <f t="shared" si="10"/>
        <v>0</v>
      </c>
      <c r="J75" s="155"/>
      <c r="K75" s="154">
        <f t="shared" si="11"/>
        <v>0</v>
      </c>
      <c r="L75" s="154">
        <v>21</v>
      </c>
      <c r="M75" s="154">
        <f t="shared" si="12"/>
        <v>0</v>
      </c>
      <c r="N75" s="147">
        <v>4.96E-3</v>
      </c>
      <c r="O75" s="147">
        <f t="shared" si="13"/>
        <v>3.2438400000000001</v>
      </c>
      <c r="P75" s="147">
        <v>0</v>
      </c>
      <c r="Q75" s="147">
        <f t="shared" si="14"/>
        <v>0</v>
      </c>
      <c r="R75" s="147"/>
      <c r="S75" s="147"/>
      <c r="T75" s="148">
        <v>1.32</v>
      </c>
      <c r="U75" s="147">
        <f t="shared" si="15"/>
        <v>863.28</v>
      </c>
      <c r="V75" s="139"/>
      <c r="W75" s="139"/>
      <c r="X75" s="139"/>
      <c r="Y75" s="139"/>
      <c r="Z75" s="139"/>
      <c r="AA75" s="139"/>
      <c r="AB75" s="139"/>
      <c r="AC75" s="139"/>
      <c r="AD75" s="139"/>
      <c r="AE75" s="139" t="s">
        <v>107</v>
      </c>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row>
    <row r="76" spans="1:60" outlineLevel="1" x14ac:dyDescent="0.25">
      <c r="A76" s="140">
        <v>64</v>
      </c>
      <c r="B76" s="140" t="s">
        <v>236</v>
      </c>
      <c r="C76" s="184" t="s">
        <v>237</v>
      </c>
      <c r="D76" s="146" t="s">
        <v>238</v>
      </c>
      <c r="E76" s="152">
        <v>1</v>
      </c>
      <c r="F76" s="154">
        <f t="shared" si="8"/>
        <v>0</v>
      </c>
      <c r="G76" s="154">
        <f t="shared" si="9"/>
        <v>0</v>
      </c>
      <c r="H76" s="155"/>
      <c r="I76" s="154">
        <f t="shared" si="10"/>
        <v>0</v>
      </c>
      <c r="J76" s="155"/>
      <c r="K76" s="154">
        <f t="shared" si="11"/>
        <v>0</v>
      </c>
      <c r="L76" s="154">
        <v>21</v>
      </c>
      <c r="M76" s="154">
        <f t="shared" si="12"/>
        <v>0</v>
      </c>
      <c r="N76" s="147">
        <v>3.82E-3</v>
      </c>
      <c r="O76" s="147">
        <f t="shared" si="13"/>
        <v>3.82E-3</v>
      </c>
      <c r="P76" s="147">
        <v>0</v>
      </c>
      <c r="Q76" s="147">
        <f t="shared" si="14"/>
        <v>0</v>
      </c>
      <c r="R76" s="147"/>
      <c r="S76" s="147"/>
      <c r="T76" s="148">
        <v>2.2000000000000002</v>
      </c>
      <c r="U76" s="147">
        <f t="shared" si="15"/>
        <v>2.2000000000000002</v>
      </c>
      <c r="V76" s="139"/>
      <c r="W76" s="139"/>
      <c r="X76" s="139"/>
      <c r="Y76" s="139"/>
      <c r="Z76" s="139"/>
      <c r="AA76" s="139"/>
      <c r="AB76" s="139"/>
      <c r="AC76" s="139"/>
      <c r="AD76" s="139"/>
      <c r="AE76" s="139" t="s">
        <v>107</v>
      </c>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row>
    <row r="77" spans="1:60" x14ac:dyDescent="0.25">
      <c r="A77" s="141" t="s">
        <v>102</v>
      </c>
      <c r="B77" s="141" t="s">
        <v>69</v>
      </c>
      <c r="C77" s="185" t="s">
        <v>70</v>
      </c>
      <c r="D77" s="149"/>
      <c r="E77" s="153"/>
      <c r="F77" s="156"/>
      <c r="G77" s="156">
        <f>SUMIF(AE78:AE79,"&lt;&gt;NOR",G78:G79)</f>
        <v>0</v>
      </c>
      <c r="H77" s="156"/>
      <c r="I77" s="156">
        <f>SUM(I78:I79)</f>
        <v>0</v>
      </c>
      <c r="J77" s="156"/>
      <c r="K77" s="156">
        <f>SUM(K78:K79)</f>
        <v>0</v>
      </c>
      <c r="L77" s="156"/>
      <c r="M77" s="156">
        <f>SUM(M78:M79)</f>
        <v>0</v>
      </c>
      <c r="N77" s="150"/>
      <c r="O77" s="150">
        <f>SUM(O78:O79)</f>
        <v>2.0500000000000002E-3</v>
      </c>
      <c r="P77" s="150"/>
      <c r="Q77" s="150">
        <f>SUM(Q78:Q79)</f>
        <v>0</v>
      </c>
      <c r="R77" s="150"/>
      <c r="S77" s="150"/>
      <c r="T77" s="151"/>
      <c r="U77" s="150">
        <f>SUM(U78:U79)</f>
        <v>1.65</v>
      </c>
      <c r="AE77" t="s">
        <v>103</v>
      </c>
    </row>
    <row r="78" spans="1:60" outlineLevel="1" x14ac:dyDescent="0.25">
      <c r="A78" s="140">
        <v>65</v>
      </c>
      <c r="B78" s="140" t="s">
        <v>239</v>
      </c>
      <c r="C78" s="184" t="s">
        <v>240</v>
      </c>
      <c r="D78" s="146" t="s">
        <v>106</v>
      </c>
      <c r="E78" s="152">
        <v>1</v>
      </c>
      <c r="F78" s="154">
        <f>H78+J78</f>
        <v>0</v>
      </c>
      <c r="G78" s="154">
        <f>ROUND(E78*F78,2)</f>
        <v>0</v>
      </c>
      <c r="H78" s="155"/>
      <c r="I78" s="154">
        <f>ROUND(E78*H78,2)</f>
        <v>0</v>
      </c>
      <c r="J78" s="155"/>
      <c r="K78" s="154">
        <f>ROUND(E78*J78,2)</f>
        <v>0</v>
      </c>
      <c r="L78" s="154">
        <v>21</v>
      </c>
      <c r="M78" s="154">
        <f>G78*(1+L78/100)</f>
        <v>0</v>
      </c>
      <c r="N78" s="147">
        <v>1.4999999999999999E-4</v>
      </c>
      <c r="O78" s="147">
        <f>ROUND(E78*N78,5)</f>
        <v>1.4999999999999999E-4</v>
      </c>
      <c r="P78" s="147">
        <v>0</v>
      </c>
      <c r="Q78" s="147">
        <f>ROUND(E78*P78,5)</f>
        <v>0</v>
      </c>
      <c r="R78" s="147"/>
      <c r="S78" s="147"/>
      <c r="T78" s="148">
        <v>1.65</v>
      </c>
      <c r="U78" s="147">
        <f>ROUND(E78*T78,2)</f>
        <v>1.65</v>
      </c>
      <c r="V78" s="139"/>
      <c r="W78" s="139"/>
      <c r="X78" s="139"/>
      <c r="Y78" s="139"/>
      <c r="Z78" s="139"/>
      <c r="AA78" s="139"/>
      <c r="AB78" s="139"/>
      <c r="AC78" s="139"/>
      <c r="AD78" s="139"/>
      <c r="AE78" s="139" t="s">
        <v>107</v>
      </c>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row>
    <row r="79" spans="1:60" ht="20.399999999999999" outlineLevel="1" x14ac:dyDescent="0.25">
      <c r="A79" s="140">
        <v>66</v>
      </c>
      <c r="B79" s="140" t="s">
        <v>241</v>
      </c>
      <c r="C79" s="184" t="s">
        <v>242</v>
      </c>
      <c r="D79" s="146" t="s">
        <v>106</v>
      </c>
      <c r="E79" s="152">
        <v>1</v>
      </c>
      <c r="F79" s="154">
        <f>H79+J79</f>
        <v>0</v>
      </c>
      <c r="G79" s="154">
        <f>ROUND(E79*F79,2)</f>
        <v>0</v>
      </c>
      <c r="H79" s="155"/>
      <c r="I79" s="154">
        <f>ROUND(E79*H79,2)</f>
        <v>0</v>
      </c>
      <c r="J79" s="155"/>
      <c r="K79" s="154">
        <f>ROUND(E79*J79,2)</f>
        <v>0</v>
      </c>
      <c r="L79" s="154">
        <v>21</v>
      </c>
      <c r="M79" s="154">
        <f>G79*(1+L79/100)</f>
        <v>0</v>
      </c>
      <c r="N79" s="147">
        <v>1.9E-3</v>
      </c>
      <c r="O79" s="147">
        <f>ROUND(E79*N79,5)</f>
        <v>1.9E-3</v>
      </c>
      <c r="P79" s="147">
        <v>0</v>
      </c>
      <c r="Q79" s="147">
        <f>ROUND(E79*P79,5)</f>
        <v>0</v>
      </c>
      <c r="R79" s="147"/>
      <c r="S79" s="147"/>
      <c r="T79" s="148">
        <v>0</v>
      </c>
      <c r="U79" s="147">
        <f>ROUND(E79*T79,2)</f>
        <v>0</v>
      </c>
      <c r="V79" s="139"/>
      <c r="W79" s="139"/>
      <c r="X79" s="139"/>
      <c r="Y79" s="139"/>
      <c r="Z79" s="139"/>
      <c r="AA79" s="139"/>
      <c r="AB79" s="139"/>
      <c r="AC79" s="139"/>
      <c r="AD79" s="139"/>
      <c r="AE79" s="139" t="s">
        <v>110</v>
      </c>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row>
    <row r="80" spans="1:60" x14ac:dyDescent="0.25">
      <c r="A80" s="141" t="s">
        <v>102</v>
      </c>
      <c r="B80" s="141" t="s">
        <v>71</v>
      </c>
      <c r="C80" s="185" t="s">
        <v>72</v>
      </c>
      <c r="D80" s="149"/>
      <c r="E80" s="153"/>
      <c r="F80" s="156"/>
      <c r="G80" s="156">
        <f>SUMIF(AE81:AE81,"&lt;&gt;NOR",G81:G81)</f>
        <v>0</v>
      </c>
      <c r="H80" s="156"/>
      <c r="I80" s="156">
        <f>SUM(I81:I81)</f>
        <v>0</v>
      </c>
      <c r="J80" s="156"/>
      <c r="K80" s="156">
        <f>SUM(K81:K81)</f>
        <v>0</v>
      </c>
      <c r="L80" s="156"/>
      <c r="M80" s="156">
        <f>SUM(M81:M81)</f>
        <v>0</v>
      </c>
      <c r="N80" s="150"/>
      <c r="O80" s="150">
        <f>SUM(O81:O81)</f>
        <v>0.1173</v>
      </c>
      <c r="P80" s="150"/>
      <c r="Q80" s="150">
        <f>SUM(Q81:Q81)</f>
        <v>0</v>
      </c>
      <c r="R80" s="150"/>
      <c r="S80" s="150"/>
      <c r="T80" s="151"/>
      <c r="U80" s="150">
        <f>SUM(U81:U81)</f>
        <v>36.5</v>
      </c>
      <c r="AE80" t="s">
        <v>103</v>
      </c>
    </row>
    <row r="81" spans="1:60" ht="20.399999999999999" outlineLevel="1" x14ac:dyDescent="0.25">
      <c r="A81" s="140">
        <v>67</v>
      </c>
      <c r="B81" s="140" t="s">
        <v>243</v>
      </c>
      <c r="C81" s="184" t="s">
        <v>244</v>
      </c>
      <c r="D81" s="146" t="s">
        <v>126</v>
      </c>
      <c r="E81" s="152">
        <v>115</v>
      </c>
      <c r="F81" s="154">
        <f>H81+J81</f>
        <v>0</v>
      </c>
      <c r="G81" s="154">
        <f>ROUND(E81*F81,2)</f>
        <v>0</v>
      </c>
      <c r="H81" s="155"/>
      <c r="I81" s="154">
        <f>ROUND(E81*H81,2)</f>
        <v>0</v>
      </c>
      <c r="J81" s="155"/>
      <c r="K81" s="154">
        <f>ROUND(E81*J81,2)</f>
        <v>0</v>
      </c>
      <c r="L81" s="154">
        <v>21</v>
      </c>
      <c r="M81" s="154">
        <f>G81*(1+L81/100)</f>
        <v>0</v>
      </c>
      <c r="N81" s="147">
        <v>1.0200000000000001E-3</v>
      </c>
      <c r="O81" s="147">
        <f>ROUND(E81*N81,5)</f>
        <v>0.1173</v>
      </c>
      <c r="P81" s="147">
        <v>0</v>
      </c>
      <c r="Q81" s="147">
        <f>ROUND(E81*P81,5)</f>
        <v>0</v>
      </c>
      <c r="R81" s="147"/>
      <c r="S81" s="147"/>
      <c r="T81" s="148">
        <v>0.31738</v>
      </c>
      <c r="U81" s="147">
        <f>ROUND(E81*T81,2)</f>
        <v>36.5</v>
      </c>
      <c r="V81" s="139"/>
      <c r="W81" s="139"/>
      <c r="X81" s="139"/>
      <c r="Y81" s="139"/>
      <c r="Z81" s="139"/>
      <c r="AA81" s="139"/>
      <c r="AB81" s="139"/>
      <c r="AC81" s="139"/>
      <c r="AD81" s="139"/>
      <c r="AE81" s="139" t="s">
        <v>107</v>
      </c>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row>
    <row r="82" spans="1:60" x14ac:dyDescent="0.25">
      <c r="A82" s="141" t="s">
        <v>102</v>
      </c>
      <c r="B82" s="141" t="s">
        <v>73</v>
      </c>
      <c r="C82" s="185" t="s">
        <v>74</v>
      </c>
      <c r="D82" s="149"/>
      <c r="E82" s="153"/>
      <c r="F82" s="156"/>
      <c r="G82" s="156">
        <f>SUMIF(AE83:AE84,"&lt;&gt;NOR",G83:G84)</f>
        <v>0</v>
      </c>
      <c r="H82" s="156"/>
      <c r="I82" s="156">
        <f>SUM(I83:I84)</f>
        <v>0</v>
      </c>
      <c r="J82" s="156"/>
      <c r="K82" s="156">
        <f>SUM(K83:K84)</f>
        <v>0</v>
      </c>
      <c r="L82" s="156"/>
      <c r="M82" s="156">
        <f>SUM(M83:M84)</f>
        <v>0</v>
      </c>
      <c r="N82" s="150"/>
      <c r="O82" s="150">
        <f>SUM(O83:O84)</f>
        <v>8.0000000000000004E-4</v>
      </c>
      <c r="P82" s="150"/>
      <c r="Q82" s="150">
        <f>SUM(Q83:Q84)</f>
        <v>0</v>
      </c>
      <c r="R82" s="150"/>
      <c r="S82" s="150"/>
      <c r="T82" s="151"/>
      <c r="U82" s="150">
        <f>SUM(U83:U84)</f>
        <v>3.68</v>
      </c>
      <c r="AE82" t="s">
        <v>103</v>
      </c>
    </row>
    <row r="83" spans="1:60" outlineLevel="1" x14ac:dyDescent="0.25">
      <c r="A83" s="140">
        <v>68</v>
      </c>
      <c r="B83" s="140" t="s">
        <v>245</v>
      </c>
      <c r="C83" s="184" t="s">
        <v>246</v>
      </c>
      <c r="D83" s="146" t="s">
        <v>238</v>
      </c>
      <c r="E83" s="152">
        <v>1</v>
      </c>
      <c r="F83" s="154">
        <f>H83+J83</f>
        <v>0</v>
      </c>
      <c r="G83" s="154">
        <f>ROUND(E83*F83,2)</f>
        <v>0</v>
      </c>
      <c r="H83" s="155"/>
      <c r="I83" s="154">
        <f>ROUND(E83*H83,2)</f>
        <v>0</v>
      </c>
      <c r="J83" s="155"/>
      <c r="K83" s="154">
        <f>ROUND(E83*J83,2)</f>
        <v>0</v>
      </c>
      <c r="L83" s="154">
        <v>21</v>
      </c>
      <c r="M83" s="154">
        <f>G83*(1+L83/100)</f>
        <v>0</v>
      </c>
      <c r="N83" s="147">
        <v>0</v>
      </c>
      <c r="O83" s="147">
        <f>ROUND(E83*N83,5)</f>
        <v>0</v>
      </c>
      <c r="P83" s="147">
        <v>0</v>
      </c>
      <c r="Q83" s="147">
        <f>ROUND(E83*P83,5)</f>
        <v>0</v>
      </c>
      <c r="R83" s="147"/>
      <c r="S83" s="147"/>
      <c r="T83" s="148">
        <v>3.68</v>
      </c>
      <c r="U83" s="147">
        <f>ROUND(E83*T83,2)</f>
        <v>3.68</v>
      </c>
      <c r="V83" s="139"/>
      <c r="W83" s="139"/>
      <c r="X83" s="139"/>
      <c r="Y83" s="139"/>
      <c r="Z83" s="139"/>
      <c r="AA83" s="139"/>
      <c r="AB83" s="139"/>
      <c r="AC83" s="139"/>
      <c r="AD83" s="139"/>
      <c r="AE83" s="139" t="s">
        <v>107</v>
      </c>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row>
    <row r="84" spans="1:60" ht="20.399999999999999" outlineLevel="1" x14ac:dyDescent="0.25">
      <c r="A84" s="140">
        <v>69</v>
      </c>
      <c r="B84" s="140" t="s">
        <v>247</v>
      </c>
      <c r="C84" s="184" t="s">
        <v>248</v>
      </c>
      <c r="D84" s="146" t="s">
        <v>238</v>
      </c>
      <c r="E84" s="152">
        <v>1</v>
      </c>
      <c r="F84" s="154">
        <f>H84+J84</f>
        <v>0</v>
      </c>
      <c r="G84" s="154">
        <f>ROUND(E84*F84,2)</f>
        <v>0</v>
      </c>
      <c r="H84" s="155"/>
      <c r="I84" s="154">
        <f>ROUND(E84*H84,2)</f>
        <v>0</v>
      </c>
      <c r="J84" s="155"/>
      <c r="K84" s="154">
        <f>ROUND(E84*J84,2)</f>
        <v>0</v>
      </c>
      <c r="L84" s="154">
        <v>21</v>
      </c>
      <c r="M84" s="154">
        <f>G84*(1+L84/100)</f>
        <v>0</v>
      </c>
      <c r="N84" s="147">
        <v>8.0000000000000004E-4</v>
      </c>
      <c r="O84" s="147">
        <f>ROUND(E84*N84,5)</f>
        <v>8.0000000000000004E-4</v>
      </c>
      <c r="P84" s="147">
        <v>0</v>
      </c>
      <c r="Q84" s="147">
        <f>ROUND(E84*P84,5)</f>
        <v>0</v>
      </c>
      <c r="R84" s="147"/>
      <c r="S84" s="147"/>
      <c r="T84" s="148">
        <v>0</v>
      </c>
      <c r="U84" s="147">
        <f>ROUND(E84*T84,2)</f>
        <v>0</v>
      </c>
      <c r="V84" s="139"/>
      <c r="W84" s="139"/>
      <c r="X84" s="139"/>
      <c r="Y84" s="139"/>
      <c r="Z84" s="139"/>
      <c r="AA84" s="139"/>
      <c r="AB84" s="139"/>
      <c r="AC84" s="139"/>
      <c r="AD84" s="139"/>
      <c r="AE84" s="139" t="s">
        <v>110</v>
      </c>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row>
    <row r="85" spans="1:60" x14ac:dyDescent="0.25">
      <c r="A85" s="141" t="s">
        <v>102</v>
      </c>
      <c r="B85" s="141" t="s">
        <v>75</v>
      </c>
      <c r="C85" s="185" t="s">
        <v>27</v>
      </c>
      <c r="D85" s="149"/>
      <c r="E85" s="153"/>
      <c r="F85" s="156"/>
      <c r="G85" s="156">
        <f>SUMIF(AE86:AE88,"&lt;&gt;NOR",G86:G88)</f>
        <v>0</v>
      </c>
      <c r="H85" s="156"/>
      <c r="I85" s="156">
        <f>SUM(I86:I88)</f>
        <v>0</v>
      </c>
      <c r="J85" s="156"/>
      <c r="K85" s="156">
        <f>SUM(K86:K88)</f>
        <v>0</v>
      </c>
      <c r="L85" s="156"/>
      <c r="M85" s="156">
        <f>SUM(M86:M88)</f>
        <v>0</v>
      </c>
      <c r="N85" s="150"/>
      <c r="O85" s="150">
        <f>SUM(O86:O88)</f>
        <v>0</v>
      </c>
      <c r="P85" s="150"/>
      <c r="Q85" s="150">
        <f>SUM(Q86:Q88)</f>
        <v>0</v>
      </c>
      <c r="R85" s="150"/>
      <c r="S85" s="150"/>
      <c r="T85" s="151"/>
      <c r="U85" s="150">
        <f>SUM(U86:U88)</f>
        <v>1.83</v>
      </c>
      <c r="AE85" t="s">
        <v>103</v>
      </c>
    </row>
    <row r="86" spans="1:60" outlineLevel="1" x14ac:dyDescent="0.25">
      <c r="A86" s="140">
        <v>70</v>
      </c>
      <c r="B86" s="140" t="s">
        <v>249</v>
      </c>
      <c r="C86" s="184" t="s">
        <v>250</v>
      </c>
      <c r="D86" s="146" t="s">
        <v>147</v>
      </c>
      <c r="E86" s="152">
        <v>654</v>
      </c>
      <c r="F86" s="154">
        <f>H86+J86</f>
        <v>0</v>
      </c>
      <c r="G86" s="154">
        <f>ROUND(E86*F86,2)</f>
        <v>0</v>
      </c>
      <c r="H86" s="155"/>
      <c r="I86" s="154">
        <f>ROUND(E86*H86,2)</f>
        <v>0</v>
      </c>
      <c r="J86" s="155"/>
      <c r="K86" s="154">
        <f>ROUND(E86*J86,2)</f>
        <v>0</v>
      </c>
      <c r="L86" s="154">
        <v>21</v>
      </c>
      <c r="M86" s="154">
        <f>G86*(1+L86/100)</f>
        <v>0</v>
      </c>
      <c r="N86" s="147">
        <v>0</v>
      </c>
      <c r="O86" s="147">
        <f>ROUND(E86*N86,5)</f>
        <v>0</v>
      </c>
      <c r="P86" s="147">
        <v>0</v>
      </c>
      <c r="Q86" s="147">
        <f>ROUND(E86*P86,5)</f>
        <v>0</v>
      </c>
      <c r="R86" s="147"/>
      <c r="S86" s="147"/>
      <c r="T86" s="148">
        <v>2.8E-3</v>
      </c>
      <c r="U86" s="147">
        <f>ROUND(E86*T86,2)</f>
        <v>1.83</v>
      </c>
      <c r="V86" s="139"/>
      <c r="W86" s="139"/>
      <c r="X86" s="139"/>
      <c r="Y86" s="139"/>
      <c r="Z86" s="139"/>
      <c r="AA86" s="139"/>
      <c r="AB86" s="139"/>
      <c r="AC86" s="139"/>
      <c r="AD86" s="139"/>
      <c r="AE86" s="139" t="s">
        <v>107</v>
      </c>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row>
    <row r="87" spans="1:60" ht="20.399999999999999" outlineLevel="1" x14ac:dyDescent="0.25">
      <c r="A87" s="140">
        <v>71</v>
      </c>
      <c r="B87" s="140" t="s">
        <v>251</v>
      </c>
      <c r="C87" s="184" t="s">
        <v>252</v>
      </c>
      <c r="D87" s="146" t="s">
        <v>147</v>
      </c>
      <c r="E87" s="152">
        <v>654</v>
      </c>
      <c r="F87" s="154">
        <f>H87+J87</f>
        <v>0</v>
      </c>
      <c r="G87" s="154">
        <f>ROUND(E87*F87,2)</f>
        <v>0</v>
      </c>
      <c r="H87" s="155"/>
      <c r="I87" s="154">
        <f>ROUND(E87*H87,2)</f>
        <v>0</v>
      </c>
      <c r="J87" s="155"/>
      <c r="K87" s="154">
        <f>ROUND(E87*J87,2)</f>
        <v>0</v>
      </c>
      <c r="L87" s="154">
        <v>21</v>
      </c>
      <c r="M87" s="154">
        <f>G87*(1+L87/100)</f>
        <v>0</v>
      </c>
      <c r="N87" s="147">
        <v>0</v>
      </c>
      <c r="O87" s="147">
        <f>ROUND(E87*N87,5)</f>
        <v>0</v>
      </c>
      <c r="P87" s="147">
        <v>0</v>
      </c>
      <c r="Q87" s="147">
        <f>ROUND(E87*P87,5)</f>
        <v>0</v>
      </c>
      <c r="R87" s="147"/>
      <c r="S87" s="147"/>
      <c r="T87" s="148">
        <v>0</v>
      </c>
      <c r="U87" s="147">
        <f>ROUND(E87*T87,2)</f>
        <v>0</v>
      </c>
      <c r="V87" s="139"/>
      <c r="W87" s="139"/>
      <c r="X87" s="139"/>
      <c r="Y87" s="139"/>
      <c r="Z87" s="139"/>
      <c r="AA87" s="139"/>
      <c r="AB87" s="139"/>
      <c r="AC87" s="139"/>
      <c r="AD87" s="139"/>
      <c r="AE87" s="139" t="s">
        <v>107</v>
      </c>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row>
    <row r="88" spans="1:60" outlineLevel="1" x14ac:dyDescent="0.25">
      <c r="A88" s="140">
        <v>72</v>
      </c>
      <c r="B88" s="140" t="s">
        <v>253</v>
      </c>
      <c r="C88" s="184" t="s">
        <v>254</v>
      </c>
      <c r="D88" s="146" t="s">
        <v>238</v>
      </c>
      <c r="E88" s="152">
        <v>1</v>
      </c>
      <c r="F88" s="154">
        <f>H88+J88</f>
        <v>0</v>
      </c>
      <c r="G88" s="154">
        <f>ROUND(E88*F88,2)</f>
        <v>0</v>
      </c>
      <c r="H88" s="155"/>
      <c r="I88" s="154">
        <f>ROUND(E88*H88,2)</f>
        <v>0</v>
      </c>
      <c r="J88" s="155"/>
      <c r="K88" s="154">
        <f>ROUND(E88*J88,2)</f>
        <v>0</v>
      </c>
      <c r="L88" s="154">
        <v>21</v>
      </c>
      <c r="M88" s="154">
        <f>G88*(1+L88/100)</f>
        <v>0</v>
      </c>
      <c r="N88" s="147">
        <v>0</v>
      </c>
      <c r="O88" s="147">
        <f>ROUND(E88*N88,5)</f>
        <v>0</v>
      </c>
      <c r="P88" s="147">
        <v>0</v>
      </c>
      <c r="Q88" s="147">
        <f>ROUND(E88*P88,5)</f>
        <v>0</v>
      </c>
      <c r="R88" s="147"/>
      <c r="S88" s="147"/>
      <c r="T88" s="148">
        <v>0</v>
      </c>
      <c r="U88" s="147">
        <f>ROUND(E88*T88,2)</f>
        <v>0</v>
      </c>
      <c r="V88" s="139"/>
      <c r="W88" s="139"/>
      <c r="X88" s="139"/>
      <c r="Y88" s="139"/>
      <c r="Z88" s="139"/>
      <c r="AA88" s="139"/>
      <c r="AB88" s="139"/>
      <c r="AC88" s="139"/>
      <c r="AD88" s="139"/>
      <c r="AE88" s="139" t="s">
        <v>107</v>
      </c>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row>
    <row r="89" spans="1:60" x14ac:dyDescent="0.25">
      <c r="A89" s="141" t="s">
        <v>102</v>
      </c>
      <c r="B89" s="141" t="s">
        <v>76</v>
      </c>
      <c r="C89" s="185" t="s">
        <v>26</v>
      </c>
      <c r="D89" s="149"/>
      <c r="E89" s="153"/>
      <c r="F89" s="156"/>
      <c r="G89" s="156">
        <f>SUMIF(AE90:AE93,"&lt;&gt;NOR",G90:G93)</f>
        <v>0</v>
      </c>
      <c r="H89" s="156"/>
      <c r="I89" s="156">
        <f>SUM(I90:I93)</f>
        <v>0</v>
      </c>
      <c r="J89" s="156"/>
      <c r="K89" s="156">
        <f>SUM(K90:K93)</f>
        <v>0</v>
      </c>
      <c r="L89" s="156"/>
      <c r="M89" s="156">
        <f>SUM(M90:M93)</f>
        <v>0</v>
      </c>
      <c r="N89" s="150"/>
      <c r="O89" s="150">
        <f>SUM(O90:O93)</f>
        <v>0</v>
      </c>
      <c r="P89" s="150"/>
      <c r="Q89" s="150">
        <f>SUM(Q90:Q93)</f>
        <v>0</v>
      </c>
      <c r="R89" s="150"/>
      <c r="S89" s="150"/>
      <c r="T89" s="151"/>
      <c r="U89" s="150">
        <f>SUM(U90:U93)</f>
        <v>0</v>
      </c>
      <c r="AE89" t="s">
        <v>103</v>
      </c>
    </row>
    <row r="90" spans="1:60" ht="20.399999999999999" outlineLevel="1" x14ac:dyDescent="0.25">
      <c r="A90" s="140">
        <v>73</v>
      </c>
      <c r="B90" s="140" t="s">
        <v>255</v>
      </c>
      <c r="C90" s="184" t="s">
        <v>256</v>
      </c>
      <c r="D90" s="146" t="s">
        <v>257</v>
      </c>
      <c r="E90" s="152">
        <v>1</v>
      </c>
      <c r="F90" s="154">
        <f>H90+J90</f>
        <v>0</v>
      </c>
      <c r="G90" s="154">
        <f>ROUND(E90*F90,2)</f>
        <v>0</v>
      </c>
      <c r="H90" s="155"/>
      <c r="I90" s="154">
        <f>ROUND(E90*H90,2)</f>
        <v>0</v>
      </c>
      <c r="J90" s="155"/>
      <c r="K90" s="154">
        <f>ROUND(E90*J90,2)</f>
        <v>0</v>
      </c>
      <c r="L90" s="154">
        <v>21</v>
      </c>
      <c r="M90" s="154">
        <f>G90*(1+L90/100)</f>
        <v>0</v>
      </c>
      <c r="N90" s="147">
        <v>0</v>
      </c>
      <c r="O90" s="147">
        <f>ROUND(E90*N90,5)</f>
        <v>0</v>
      </c>
      <c r="P90" s="147">
        <v>0</v>
      </c>
      <c r="Q90" s="147">
        <f>ROUND(E90*P90,5)</f>
        <v>0</v>
      </c>
      <c r="R90" s="147"/>
      <c r="S90" s="147"/>
      <c r="T90" s="148">
        <v>0</v>
      </c>
      <c r="U90" s="147">
        <f>ROUND(E90*T90,2)</f>
        <v>0</v>
      </c>
      <c r="V90" s="139"/>
      <c r="W90" s="139"/>
      <c r="X90" s="139"/>
      <c r="Y90" s="139"/>
      <c r="Z90" s="139"/>
      <c r="AA90" s="139"/>
      <c r="AB90" s="139"/>
      <c r="AC90" s="139"/>
      <c r="AD90" s="139"/>
      <c r="AE90" s="139" t="s">
        <v>107</v>
      </c>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row>
    <row r="91" spans="1:60" outlineLevel="1" x14ac:dyDescent="0.25">
      <c r="A91" s="140">
        <v>74</v>
      </c>
      <c r="B91" s="140" t="s">
        <v>258</v>
      </c>
      <c r="C91" s="184" t="s">
        <v>259</v>
      </c>
      <c r="D91" s="146" t="s">
        <v>257</v>
      </c>
      <c r="E91" s="152">
        <v>1</v>
      </c>
      <c r="F91" s="154">
        <f>H91+J91</f>
        <v>0</v>
      </c>
      <c r="G91" s="154">
        <f>ROUND(E91*F91,2)</f>
        <v>0</v>
      </c>
      <c r="H91" s="155"/>
      <c r="I91" s="154">
        <f>ROUND(E91*H91,2)</f>
        <v>0</v>
      </c>
      <c r="J91" s="155"/>
      <c r="K91" s="154">
        <f>ROUND(E91*J91,2)</f>
        <v>0</v>
      </c>
      <c r="L91" s="154">
        <v>21</v>
      </c>
      <c r="M91" s="154">
        <f>G91*(1+L91/100)</f>
        <v>0</v>
      </c>
      <c r="N91" s="147">
        <v>0</v>
      </c>
      <c r="O91" s="147">
        <f>ROUND(E91*N91,5)</f>
        <v>0</v>
      </c>
      <c r="P91" s="147">
        <v>0</v>
      </c>
      <c r="Q91" s="147">
        <f>ROUND(E91*P91,5)</f>
        <v>0</v>
      </c>
      <c r="R91" s="147"/>
      <c r="S91" s="147"/>
      <c r="T91" s="148">
        <v>0</v>
      </c>
      <c r="U91" s="147">
        <f>ROUND(E91*T91,2)</f>
        <v>0</v>
      </c>
      <c r="V91" s="139"/>
      <c r="W91" s="139"/>
      <c r="X91" s="139"/>
      <c r="Y91" s="139"/>
      <c r="Z91" s="139"/>
      <c r="AA91" s="139"/>
      <c r="AB91" s="139"/>
      <c r="AC91" s="139"/>
      <c r="AD91" s="139"/>
      <c r="AE91" s="139" t="s">
        <v>107</v>
      </c>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row>
    <row r="92" spans="1:60" outlineLevel="1" x14ac:dyDescent="0.25">
      <c r="A92" s="140">
        <v>75</v>
      </c>
      <c r="B92" s="140" t="s">
        <v>260</v>
      </c>
      <c r="C92" s="184" t="s">
        <v>261</v>
      </c>
      <c r="D92" s="146" t="s">
        <v>257</v>
      </c>
      <c r="E92" s="152">
        <v>1</v>
      </c>
      <c r="F92" s="154">
        <f>H92+J92</f>
        <v>0</v>
      </c>
      <c r="G92" s="154">
        <f>ROUND(E92*F92,2)</f>
        <v>0</v>
      </c>
      <c r="H92" s="155"/>
      <c r="I92" s="154">
        <f>ROUND(E92*H92,2)</f>
        <v>0</v>
      </c>
      <c r="J92" s="155"/>
      <c r="K92" s="154">
        <f>ROUND(E92*J92,2)</f>
        <v>0</v>
      </c>
      <c r="L92" s="154">
        <v>21</v>
      </c>
      <c r="M92" s="154">
        <f>G92*(1+L92/100)</f>
        <v>0</v>
      </c>
      <c r="N92" s="147">
        <v>0</v>
      </c>
      <c r="O92" s="147">
        <f>ROUND(E92*N92,5)</f>
        <v>0</v>
      </c>
      <c r="P92" s="147">
        <v>0</v>
      </c>
      <c r="Q92" s="147">
        <f>ROUND(E92*P92,5)</f>
        <v>0</v>
      </c>
      <c r="R92" s="147"/>
      <c r="S92" s="147"/>
      <c r="T92" s="148">
        <v>0</v>
      </c>
      <c r="U92" s="147">
        <f>ROUND(E92*T92,2)</f>
        <v>0</v>
      </c>
      <c r="V92" s="139"/>
      <c r="W92" s="139"/>
      <c r="X92" s="139"/>
      <c r="Y92" s="139"/>
      <c r="Z92" s="139"/>
      <c r="AA92" s="139"/>
      <c r="AB92" s="139"/>
      <c r="AC92" s="139"/>
      <c r="AD92" s="139"/>
      <c r="AE92" s="139" t="s">
        <v>107</v>
      </c>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row>
    <row r="93" spans="1:60" outlineLevel="1" x14ac:dyDescent="0.25">
      <c r="A93" s="165">
        <v>76</v>
      </c>
      <c r="B93" s="165" t="s">
        <v>262</v>
      </c>
      <c r="C93" s="186" t="s">
        <v>263</v>
      </c>
      <c r="D93" s="166" t="s">
        <v>257</v>
      </c>
      <c r="E93" s="167">
        <v>1</v>
      </c>
      <c r="F93" s="168">
        <f>H93+J93</f>
        <v>0</v>
      </c>
      <c r="G93" s="168">
        <f>ROUND(E93*F93,2)</f>
        <v>0</v>
      </c>
      <c r="H93" s="169"/>
      <c r="I93" s="168">
        <f>ROUND(E93*H93,2)</f>
        <v>0</v>
      </c>
      <c r="J93" s="169"/>
      <c r="K93" s="168">
        <f>ROUND(E93*J93,2)</f>
        <v>0</v>
      </c>
      <c r="L93" s="168">
        <v>21</v>
      </c>
      <c r="M93" s="168">
        <f>G93*(1+L93/100)</f>
        <v>0</v>
      </c>
      <c r="N93" s="170">
        <v>0</v>
      </c>
      <c r="O93" s="170">
        <f>ROUND(E93*N93,5)</f>
        <v>0</v>
      </c>
      <c r="P93" s="170">
        <v>0</v>
      </c>
      <c r="Q93" s="170">
        <f>ROUND(E93*P93,5)</f>
        <v>0</v>
      </c>
      <c r="R93" s="170"/>
      <c r="S93" s="170"/>
      <c r="T93" s="171">
        <v>0</v>
      </c>
      <c r="U93" s="170">
        <f>ROUND(E93*T93,2)</f>
        <v>0</v>
      </c>
      <c r="V93" s="139"/>
      <c r="W93" s="139"/>
      <c r="X93" s="139"/>
      <c r="Y93" s="139"/>
      <c r="Z93" s="139"/>
      <c r="AA93" s="139"/>
      <c r="AB93" s="139"/>
      <c r="AC93" s="139"/>
      <c r="AD93" s="139"/>
      <c r="AE93" s="139" t="s">
        <v>107</v>
      </c>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row>
    <row r="94" spans="1:60" x14ac:dyDescent="0.25">
      <c r="A94" s="4"/>
      <c r="B94" s="5" t="s">
        <v>264</v>
      </c>
      <c r="C94" s="187" t="s">
        <v>264</v>
      </c>
      <c r="D94" s="4"/>
      <c r="E94" s="4"/>
      <c r="F94" s="4"/>
      <c r="G94" s="4"/>
      <c r="H94" s="4"/>
      <c r="I94" s="4"/>
      <c r="J94" s="4"/>
      <c r="K94" s="4"/>
      <c r="L94" s="4"/>
      <c r="M94" s="4"/>
      <c r="N94" s="4"/>
      <c r="O94" s="4"/>
      <c r="P94" s="4"/>
      <c r="Q94" s="4"/>
      <c r="R94" s="4"/>
      <c r="S94" s="4"/>
      <c r="T94" s="4"/>
      <c r="U94" s="4"/>
      <c r="AC94">
        <v>12</v>
      </c>
      <c r="AD94">
        <v>21</v>
      </c>
    </row>
    <row r="95" spans="1:60" x14ac:dyDescent="0.25">
      <c r="A95" s="172"/>
      <c r="B95" s="173" t="s">
        <v>28</v>
      </c>
      <c r="C95" s="188" t="s">
        <v>264</v>
      </c>
      <c r="D95" s="174"/>
      <c r="E95" s="174"/>
      <c r="F95" s="174"/>
      <c r="G95" s="183">
        <f>G8+G12+G18+G22+G24+G77+G80+G82+G85+G89</f>
        <v>0</v>
      </c>
      <c r="H95" s="4"/>
      <c r="I95" s="4"/>
      <c r="J95" s="4"/>
      <c r="K95" s="4"/>
      <c r="L95" s="4"/>
      <c r="M95" s="4"/>
      <c r="N95" s="4"/>
      <c r="O95" s="4"/>
      <c r="P95" s="4"/>
      <c r="Q95" s="4"/>
      <c r="R95" s="4"/>
      <c r="S95" s="4"/>
      <c r="T95" s="4"/>
      <c r="U95" s="4"/>
      <c r="AC95">
        <f>SUMIF(L7:L93,AC94,G7:G93)</f>
        <v>0</v>
      </c>
      <c r="AD95">
        <f>SUMIF(L7:L93,AD94,G7:G93)</f>
        <v>0</v>
      </c>
      <c r="AE95" t="s">
        <v>265</v>
      </c>
    </row>
    <row r="96" spans="1:60" x14ac:dyDescent="0.25">
      <c r="A96" s="4"/>
      <c r="B96" s="5" t="s">
        <v>264</v>
      </c>
      <c r="C96" s="187" t="s">
        <v>264</v>
      </c>
      <c r="D96" s="4"/>
      <c r="E96" s="4"/>
      <c r="F96" s="4"/>
      <c r="G96" s="4"/>
      <c r="H96" s="4"/>
      <c r="I96" s="4"/>
      <c r="J96" s="4"/>
      <c r="K96" s="4"/>
      <c r="L96" s="4"/>
      <c r="M96" s="4"/>
      <c r="N96" s="4"/>
      <c r="O96" s="4"/>
      <c r="P96" s="4"/>
      <c r="Q96" s="4"/>
      <c r="R96" s="4"/>
      <c r="S96" s="4"/>
      <c r="T96" s="4"/>
      <c r="U96" s="4"/>
    </row>
    <row r="97" spans="1:31" x14ac:dyDescent="0.25">
      <c r="A97" s="4"/>
      <c r="B97" s="5"/>
      <c r="C97" s="187"/>
      <c r="D97" s="4"/>
      <c r="E97" s="4"/>
      <c r="F97" s="4"/>
      <c r="G97" s="4"/>
      <c r="H97" s="4"/>
      <c r="I97" s="4"/>
      <c r="J97" s="4"/>
      <c r="K97" s="4"/>
      <c r="L97" s="4"/>
      <c r="M97" s="4"/>
      <c r="N97" s="4"/>
      <c r="O97" s="4"/>
      <c r="P97" s="4"/>
      <c r="Q97" s="4"/>
      <c r="R97" s="4"/>
      <c r="S97" s="4"/>
      <c r="T97" s="4"/>
      <c r="U97" s="4"/>
    </row>
    <row r="98" spans="1:31" x14ac:dyDescent="0.25">
      <c r="A98" s="4"/>
      <c r="B98" s="5"/>
      <c r="C98" s="187"/>
      <c r="D98" s="4"/>
      <c r="E98" s="4"/>
      <c r="F98" s="4"/>
      <c r="G98" s="4"/>
      <c r="H98" s="4"/>
      <c r="I98" s="4"/>
      <c r="J98" s="4"/>
      <c r="K98" s="4"/>
      <c r="L98" s="4"/>
      <c r="M98" s="4"/>
      <c r="N98" s="4"/>
      <c r="O98" s="4"/>
      <c r="P98" s="4"/>
      <c r="Q98" s="4"/>
      <c r="R98" s="4"/>
      <c r="S98" s="4"/>
      <c r="T98" s="4"/>
      <c r="U98" s="4"/>
    </row>
    <row r="99" spans="1:31" x14ac:dyDescent="0.25">
      <c r="A99" s="4"/>
      <c r="B99" s="5" t="s">
        <v>264</v>
      </c>
      <c r="C99" s="187" t="s">
        <v>264</v>
      </c>
      <c r="D99" s="4"/>
      <c r="E99" s="4"/>
      <c r="F99" s="4"/>
      <c r="G99" s="4"/>
      <c r="H99" s="4"/>
      <c r="I99" s="4"/>
      <c r="J99" s="4"/>
      <c r="K99" s="4"/>
      <c r="L99" s="4"/>
      <c r="M99" s="4"/>
      <c r="N99" s="4"/>
      <c r="O99" s="4"/>
      <c r="P99" s="4"/>
      <c r="Q99" s="4"/>
      <c r="R99" s="4"/>
      <c r="S99" s="4"/>
      <c r="T99" s="4"/>
      <c r="U99" s="4"/>
    </row>
    <row r="100" spans="1:31" x14ac:dyDescent="0.25">
      <c r="A100" s="293" t="s">
        <v>266</v>
      </c>
      <c r="B100" s="293"/>
      <c r="C100" s="294"/>
      <c r="D100" s="4"/>
      <c r="E100" s="4"/>
      <c r="F100" s="4"/>
      <c r="G100" s="4"/>
      <c r="H100" s="4"/>
      <c r="I100" s="4"/>
      <c r="J100" s="4"/>
      <c r="K100" s="4"/>
      <c r="L100" s="4"/>
      <c r="M100" s="4"/>
      <c r="N100" s="4"/>
      <c r="O100" s="4"/>
      <c r="P100" s="4"/>
      <c r="Q100" s="4"/>
      <c r="R100" s="4"/>
      <c r="S100" s="4"/>
      <c r="T100" s="4"/>
      <c r="U100" s="4"/>
    </row>
    <row r="101" spans="1:31" x14ac:dyDescent="0.25">
      <c r="A101" s="295" t="s">
        <v>270</v>
      </c>
      <c r="B101" s="296"/>
      <c r="C101" s="297"/>
      <c r="D101" s="296"/>
      <c r="E101" s="296"/>
      <c r="F101" s="296"/>
      <c r="G101" s="298"/>
      <c r="H101" s="4"/>
      <c r="I101" s="4"/>
      <c r="J101" s="4"/>
      <c r="K101" s="4"/>
      <c r="L101" s="4"/>
      <c r="M101" s="4"/>
      <c r="N101" s="4"/>
      <c r="O101" s="4"/>
      <c r="P101" s="4"/>
      <c r="Q101" s="4"/>
      <c r="R101" s="4"/>
      <c r="S101" s="4"/>
      <c r="T101" s="4"/>
      <c r="U101" s="4"/>
      <c r="AE101" t="s">
        <v>267</v>
      </c>
    </row>
    <row r="102" spans="1:31" x14ac:dyDescent="0.25">
      <c r="A102" s="299"/>
      <c r="B102" s="300"/>
      <c r="C102" s="301"/>
      <c r="D102" s="300"/>
      <c r="E102" s="300"/>
      <c r="F102" s="300"/>
      <c r="G102" s="302"/>
      <c r="H102" s="4"/>
      <c r="I102" s="4"/>
      <c r="J102" s="4"/>
      <c r="K102" s="4"/>
      <c r="L102" s="4"/>
      <c r="M102" s="4"/>
      <c r="N102" s="4"/>
      <c r="O102" s="4"/>
      <c r="P102" s="4"/>
      <c r="Q102" s="4"/>
      <c r="R102" s="4"/>
      <c r="S102" s="4"/>
      <c r="T102" s="4"/>
      <c r="U102" s="4"/>
    </row>
    <row r="103" spans="1:31" x14ac:dyDescent="0.25">
      <c r="A103" s="299"/>
      <c r="B103" s="300"/>
      <c r="C103" s="301"/>
      <c r="D103" s="300"/>
      <c r="E103" s="300"/>
      <c r="F103" s="300"/>
      <c r="G103" s="302"/>
      <c r="H103" s="4"/>
      <c r="I103" s="4"/>
      <c r="J103" s="4"/>
      <c r="K103" s="4"/>
      <c r="L103" s="4"/>
      <c r="M103" s="4"/>
      <c r="N103" s="4"/>
      <c r="O103" s="4"/>
      <c r="P103" s="4"/>
      <c r="Q103" s="4"/>
      <c r="R103" s="4"/>
      <c r="S103" s="4"/>
      <c r="T103" s="4"/>
      <c r="U103" s="4"/>
    </row>
    <row r="104" spans="1:31" x14ac:dyDescent="0.25">
      <c r="A104" s="299"/>
      <c r="B104" s="300"/>
      <c r="C104" s="301"/>
      <c r="D104" s="300"/>
      <c r="E104" s="300"/>
      <c r="F104" s="300"/>
      <c r="G104" s="302"/>
      <c r="H104" s="4"/>
      <c r="I104" s="4"/>
      <c r="J104" s="4"/>
      <c r="K104" s="4"/>
      <c r="L104" s="4"/>
      <c r="M104" s="4"/>
      <c r="N104" s="4"/>
      <c r="O104" s="4"/>
      <c r="P104" s="4"/>
      <c r="Q104" s="4"/>
      <c r="R104" s="4"/>
      <c r="S104" s="4"/>
      <c r="T104" s="4"/>
      <c r="U104" s="4"/>
    </row>
    <row r="105" spans="1:31" x14ac:dyDescent="0.25">
      <c r="A105" s="303"/>
      <c r="B105" s="304"/>
      <c r="C105" s="305"/>
      <c r="D105" s="304"/>
      <c r="E105" s="304"/>
      <c r="F105" s="304"/>
      <c r="G105" s="306"/>
      <c r="H105" s="4"/>
      <c r="I105" s="4"/>
      <c r="J105" s="4"/>
      <c r="K105" s="4"/>
      <c r="L105" s="4"/>
      <c r="M105" s="4"/>
      <c r="N105" s="4"/>
      <c r="O105" s="4"/>
      <c r="P105" s="4"/>
      <c r="Q105" s="4"/>
      <c r="R105" s="4"/>
      <c r="S105" s="4"/>
      <c r="T105" s="4"/>
      <c r="U105" s="4"/>
    </row>
    <row r="106" spans="1:31" x14ac:dyDescent="0.25">
      <c r="A106" s="4"/>
      <c r="B106" s="5" t="s">
        <v>264</v>
      </c>
      <c r="C106" s="187" t="s">
        <v>264</v>
      </c>
      <c r="D106" s="4"/>
      <c r="E106" s="4"/>
      <c r="F106" s="4"/>
      <c r="G106" s="4"/>
      <c r="H106" s="4"/>
      <c r="I106" s="4"/>
      <c r="J106" s="4"/>
      <c r="K106" s="4"/>
      <c r="L106" s="4"/>
      <c r="M106" s="4"/>
      <c r="N106" s="4"/>
      <c r="O106" s="4"/>
      <c r="P106" s="4"/>
      <c r="Q106" s="4"/>
      <c r="R106" s="4"/>
      <c r="S106" s="4"/>
      <c r="T106" s="4"/>
      <c r="U106" s="4"/>
    </row>
    <row r="107" spans="1:31" x14ac:dyDescent="0.25">
      <c r="C107" s="192"/>
      <c r="AE107" t="s">
        <v>268</v>
      </c>
    </row>
  </sheetData>
  <mergeCells count="7">
    <mergeCell ref="A100:C100"/>
    <mergeCell ref="A101:G105"/>
    <mergeCell ref="H2:P2"/>
    <mergeCell ref="A1:G1"/>
    <mergeCell ref="C2:G2"/>
    <mergeCell ref="C3:G3"/>
    <mergeCell ref="C4:G4"/>
  </mergeCells>
  <pageMargins left="0.39370078740157499" right="0.196850393700787" top="0.78740157499999996" bottom="0.78740157499999996"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103"/>
  <sheetViews>
    <sheetView topLeftCell="A79" zoomScale="140" zoomScaleNormal="140" workbookViewId="0">
      <selection activeCell="J89" sqref="J89:J92"/>
    </sheetView>
  </sheetViews>
  <sheetFormatPr defaultRowHeight="13.2" outlineLevelRow="1" x14ac:dyDescent="0.25"/>
  <cols>
    <col min="1" max="1" width="4.33203125" customWidth="1"/>
    <col min="2" max="2" width="14.44140625" style="83" customWidth="1"/>
    <col min="3" max="3" width="38.33203125" style="83" customWidth="1"/>
    <col min="4" max="4" width="4.6640625" customWidth="1"/>
    <col min="5" max="5" width="10.6640625" customWidth="1"/>
    <col min="6" max="6" width="9.88671875" customWidth="1"/>
    <col min="7" max="7" width="12.77734375" customWidth="1"/>
    <col min="12" max="21" width="0" hidden="1" customWidth="1"/>
    <col min="29" max="39" width="0" hidden="1" customWidth="1"/>
  </cols>
  <sheetData>
    <row r="1" spans="1:60" ht="15.75" customHeight="1" x14ac:dyDescent="0.3">
      <c r="A1" s="307" t="s">
        <v>6</v>
      </c>
      <c r="B1" s="307"/>
      <c r="C1" s="307"/>
      <c r="D1" s="307"/>
      <c r="E1" s="307"/>
      <c r="F1" s="307"/>
      <c r="G1" s="307"/>
      <c r="AE1" t="s">
        <v>78</v>
      </c>
    </row>
    <row r="2" spans="1:60" ht="25.05" customHeight="1" x14ac:dyDescent="0.25">
      <c r="A2" s="193" t="s">
        <v>77</v>
      </c>
      <c r="B2" s="194"/>
      <c r="C2" s="314" t="s">
        <v>47</v>
      </c>
      <c r="D2" s="315"/>
      <c r="E2" s="315"/>
      <c r="F2" s="315"/>
      <c r="G2" s="316"/>
      <c r="H2" s="232" t="s">
        <v>271</v>
      </c>
      <c r="I2" s="232"/>
      <c r="J2" s="232"/>
      <c r="K2" s="232"/>
      <c r="L2" s="232"/>
      <c r="M2" s="232"/>
      <c r="N2" s="232"/>
      <c r="O2" s="232"/>
      <c r="P2" s="232"/>
      <c r="AE2" t="s">
        <v>79</v>
      </c>
    </row>
    <row r="3" spans="1:60" ht="25.05" customHeight="1" x14ac:dyDescent="0.25">
      <c r="A3" s="193" t="s">
        <v>7</v>
      </c>
      <c r="B3" s="194"/>
      <c r="C3" s="314" t="s">
        <v>43</v>
      </c>
      <c r="D3" s="315"/>
      <c r="E3" s="315"/>
      <c r="F3" s="315"/>
      <c r="G3" s="316"/>
      <c r="AE3" t="s">
        <v>80</v>
      </c>
    </row>
    <row r="4" spans="1:60" ht="25.05" hidden="1" customHeight="1" x14ac:dyDescent="0.25">
      <c r="A4" s="193" t="s">
        <v>8</v>
      </c>
      <c r="B4" s="194"/>
      <c r="C4" s="314"/>
      <c r="D4" s="315"/>
      <c r="E4" s="315"/>
      <c r="F4" s="315"/>
      <c r="G4" s="316"/>
      <c r="AE4" t="s">
        <v>81</v>
      </c>
    </row>
    <row r="5" spans="1:60" hidden="1" x14ac:dyDescent="0.25">
      <c r="A5" s="195" t="s">
        <v>82</v>
      </c>
      <c r="B5" s="135"/>
      <c r="C5" s="135"/>
      <c r="D5" s="136"/>
      <c r="E5" s="136"/>
      <c r="F5" s="136"/>
      <c r="G5" s="196"/>
      <c r="AE5" t="s">
        <v>83</v>
      </c>
    </row>
    <row r="7" spans="1:60" ht="39.6" x14ac:dyDescent="0.25">
      <c r="A7" s="197" t="s">
        <v>84</v>
      </c>
      <c r="B7" s="198" t="s">
        <v>85</v>
      </c>
      <c r="C7" s="198" t="s">
        <v>86</v>
      </c>
      <c r="D7" s="197" t="s">
        <v>87</v>
      </c>
      <c r="E7" s="197" t="s">
        <v>88</v>
      </c>
      <c r="F7" s="138" t="s">
        <v>89</v>
      </c>
      <c r="G7" s="197" t="s">
        <v>28</v>
      </c>
      <c r="H7" s="158" t="s">
        <v>29</v>
      </c>
      <c r="I7" s="158" t="s">
        <v>90</v>
      </c>
      <c r="J7" s="158" t="s">
        <v>30</v>
      </c>
      <c r="K7" s="158" t="s">
        <v>91</v>
      </c>
      <c r="L7" s="158" t="s">
        <v>92</v>
      </c>
      <c r="M7" s="158" t="s">
        <v>93</v>
      </c>
      <c r="N7" s="158" t="s">
        <v>94</v>
      </c>
      <c r="O7" s="158" t="s">
        <v>95</v>
      </c>
      <c r="P7" s="158" t="s">
        <v>96</v>
      </c>
      <c r="Q7" s="158" t="s">
        <v>97</v>
      </c>
      <c r="R7" s="158" t="s">
        <v>98</v>
      </c>
      <c r="S7" s="158" t="s">
        <v>99</v>
      </c>
      <c r="T7" s="158" t="s">
        <v>100</v>
      </c>
      <c r="U7" s="158" t="s">
        <v>101</v>
      </c>
    </row>
    <row r="8" spans="1:60" x14ac:dyDescent="0.25">
      <c r="A8" s="159" t="s">
        <v>102</v>
      </c>
      <c r="B8" s="160" t="s">
        <v>59</v>
      </c>
      <c r="C8" s="161" t="s">
        <v>60</v>
      </c>
      <c r="D8" s="162"/>
      <c r="E8" s="163"/>
      <c r="F8" s="164"/>
      <c r="G8" s="164">
        <f>SUMIF(AE9:AE11,"&lt;&gt;NOR",G9:G11)</f>
        <v>0</v>
      </c>
      <c r="H8" s="164"/>
      <c r="I8" s="164">
        <f>SUM(I9:I11)</f>
        <v>0</v>
      </c>
      <c r="J8" s="164"/>
      <c r="K8" s="164">
        <f>SUM(K9:K11)</f>
        <v>0</v>
      </c>
      <c r="L8" s="164"/>
      <c r="M8" s="164">
        <f>SUM(M9:M11)</f>
        <v>0</v>
      </c>
      <c r="N8" s="144"/>
      <c r="O8" s="144">
        <f>SUM(O9:O11)</f>
        <v>1.8440000000000002E-2</v>
      </c>
      <c r="P8" s="144"/>
      <c r="Q8" s="144">
        <f>SUM(Q9:Q11)</f>
        <v>0</v>
      </c>
      <c r="R8" s="144"/>
      <c r="S8" s="144"/>
      <c r="T8" s="159"/>
      <c r="U8" s="144">
        <f>SUM(U9:U11)</f>
        <v>0.5</v>
      </c>
      <c r="AE8" t="s">
        <v>103</v>
      </c>
    </row>
    <row r="9" spans="1:60" outlineLevel="1" x14ac:dyDescent="0.25">
      <c r="A9" s="140">
        <v>1</v>
      </c>
      <c r="B9" s="140" t="s">
        <v>104</v>
      </c>
      <c r="C9" s="184" t="s">
        <v>105</v>
      </c>
      <c r="D9" s="146" t="s">
        <v>106</v>
      </c>
      <c r="E9" s="152">
        <v>2</v>
      </c>
      <c r="F9" s="154">
        <f>H9+J9</f>
        <v>0</v>
      </c>
      <c r="G9" s="154">
        <f>ROUND(E9*F9,2)</f>
        <v>0</v>
      </c>
      <c r="H9" s="155"/>
      <c r="I9" s="154">
        <f>ROUND(E9*H9,2)</f>
        <v>0</v>
      </c>
      <c r="J9" s="155"/>
      <c r="K9" s="154">
        <f>ROUND(E9*J9,2)</f>
        <v>0</v>
      </c>
      <c r="L9" s="154">
        <v>21</v>
      </c>
      <c r="M9" s="154">
        <f>G9*(1+L9/100)</f>
        <v>0</v>
      </c>
      <c r="N9" s="147">
        <v>9.2200000000000008E-3</v>
      </c>
      <c r="O9" s="147">
        <f>ROUND(E9*N9,5)</f>
        <v>1.8440000000000002E-2</v>
      </c>
      <c r="P9" s="147">
        <v>0</v>
      </c>
      <c r="Q9" s="147">
        <f>ROUND(E9*P9,5)</f>
        <v>0</v>
      </c>
      <c r="R9" s="147"/>
      <c r="S9" s="147"/>
      <c r="T9" s="148">
        <v>0.25</v>
      </c>
      <c r="U9" s="147">
        <f>ROUND(E9*T9,2)</f>
        <v>0.5</v>
      </c>
      <c r="V9" s="139"/>
      <c r="W9" s="139"/>
      <c r="X9" s="139"/>
      <c r="Y9" s="139"/>
      <c r="Z9" s="139"/>
      <c r="AA9" s="139"/>
      <c r="AB9" s="139"/>
      <c r="AC9" s="139"/>
      <c r="AD9" s="139"/>
      <c r="AE9" s="139" t="s">
        <v>107</v>
      </c>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row>
    <row r="10" spans="1:60" outlineLevel="1" x14ac:dyDescent="0.25">
      <c r="A10" s="140">
        <v>2</v>
      </c>
      <c r="B10" s="140" t="s">
        <v>108</v>
      </c>
      <c r="C10" s="184" t="s">
        <v>109</v>
      </c>
      <c r="D10" s="146" t="s">
        <v>106</v>
      </c>
      <c r="E10" s="152">
        <v>2</v>
      </c>
      <c r="F10" s="154">
        <f>H10+J10</f>
        <v>0</v>
      </c>
      <c r="G10" s="154">
        <f>ROUND(E10*F10,2)</f>
        <v>0</v>
      </c>
      <c r="H10" s="155"/>
      <c r="I10" s="154">
        <f>ROUND(E10*H10,2)</f>
        <v>0</v>
      </c>
      <c r="J10" s="155"/>
      <c r="K10" s="154">
        <f>ROUND(E10*J10,2)</f>
        <v>0</v>
      </c>
      <c r="L10" s="154">
        <v>21</v>
      </c>
      <c r="M10" s="154">
        <f>G10*(1+L10/100)</f>
        <v>0</v>
      </c>
      <c r="N10" s="147">
        <v>0</v>
      </c>
      <c r="O10" s="147">
        <f>ROUND(E10*N10,5)</f>
        <v>0</v>
      </c>
      <c r="P10" s="147">
        <v>0</v>
      </c>
      <c r="Q10" s="147">
        <f>ROUND(E10*P10,5)</f>
        <v>0</v>
      </c>
      <c r="R10" s="147"/>
      <c r="S10" s="147"/>
      <c r="T10" s="148">
        <v>0</v>
      </c>
      <c r="U10" s="147">
        <f>ROUND(E10*T10,2)</f>
        <v>0</v>
      </c>
      <c r="V10" s="139"/>
      <c r="W10" s="139"/>
      <c r="X10" s="139"/>
      <c r="Y10" s="139"/>
      <c r="Z10" s="139"/>
      <c r="AA10" s="139"/>
      <c r="AB10" s="139"/>
      <c r="AC10" s="139"/>
      <c r="AD10" s="139"/>
      <c r="AE10" s="139" t="s">
        <v>110</v>
      </c>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row>
    <row r="11" spans="1:60" outlineLevel="1" x14ac:dyDescent="0.25">
      <c r="A11" s="140">
        <v>3</v>
      </c>
      <c r="B11" s="140" t="s">
        <v>111</v>
      </c>
      <c r="C11" s="184" t="s">
        <v>112</v>
      </c>
      <c r="D11" s="146" t="s">
        <v>106</v>
      </c>
      <c r="E11" s="152">
        <v>2</v>
      </c>
      <c r="F11" s="154">
        <f>H11+J11</f>
        <v>0</v>
      </c>
      <c r="G11" s="154">
        <f>ROUND(E11*F11,2)</f>
        <v>0</v>
      </c>
      <c r="H11" s="155"/>
      <c r="I11" s="154">
        <f>ROUND(E11*H11,2)</f>
        <v>0</v>
      </c>
      <c r="J11" s="155"/>
      <c r="K11" s="154">
        <f>ROUND(E11*J11,2)</f>
        <v>0</v>
      </c>
      <c r="L11" s="154">
        <v>21</v>
      </c>
      <c r="M11" s="154">
        <f>G11*(1+L11/100)</f>
        <v>0</v>
      </c>
      <c r="N11" s="147">
        <v>0</v>
      </c>
      <c r="O11" s="147">
        <f>ROUND(E11*N11,5)</f>
        <v>0</v>
      </c>
      <c r="P11" s="147">
        <v>0</v>
      </c>
      <c r="Q11" s="147">
        <f>ROUND(E11*P11,5)</f>
        <v>0</v>
      </c>
      <c r="R11" s="147"/>
      <c r="S11" s="147"/>
      <c r="T11" s="148">
        <v>0</v>
      </c>
      <c r="U11" s="147">
        <f>ROUND(E11*T11,2)</f>
        <v>0</v>
      </c>
      <c r="V11" s="139"/>
      <c r="W11" s="139"/>
      <c r="X11" s="139"/>
      <c r="Y11" s="139"/>
      <c r="Z11" s="139"/>
      <c r="AA11" s="139"/>
      <c r="AB11" s="139"/>
      <c r="AC11" s="139"/>
      <c r="AD11" s="139"/>
      <c r="AE11" s="139" t="s">
        <v>110</v>
      </c>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row>
    <row r="12" spans="1:60" x14ac:dyDescent="0.25">
      <c r="A12" s="141" t="s">
        <v>102</v>
      </c>
      <c r="B12" s="141" t="s">
        <v>61</v>
      </c>
      <c r="C12" s="185" t="s">
        <v>62</v>
      </c>
      <c r="D12" s="149"/>
      <c r="E12" s="153"/>
      <c r="F12" s="156"/>
      <c r="G12" s="156">
        <f>SUMIF(AE13:AE15,"&lt;&gt;NOR",G13:G15)</f>
        <v>0</v>
      </c>
      <c r="H12" s="156"/>
      <c r="I12" s="156">
        <f>SUM(I13:I15)</f>
        <v>0</v>
      </c>
      <c r="J12" s="156"/>
      <c r="K12" s="156">
        <f>SUM(K13:K15)</f>
        <v>0</v>
      </c>
      <c r="L12" s="156"/>
      <c r="M12" s="156">
        <f>SUM(M13:M15)</f>
        <v>0</v>
      </c>
      <c r="N12" s="150"/>
      <c r="O12" s="150">
        <f>SUM(O13:O15)</f>
        <v>8.0400000000000003E-3</v>
      </c>
      <c r="P12" s="150"/>
      <c r="Q12" s="150">
        <f>SUM(Q13:Q15)</f>
        <v>0</v>
      </c>
      <c r="R12" s="150"/>
      <c r="S12" s="150"/>
      <c r="T12" s="151"/>
      <c r="U12" s="150">
        <f>SUM(U13:U15)</f>
        <v>28.14</v>
      </c>
      <c r="AE12" t="s">
        <v>103</v>
      </c>
    </row>
    <row r="13" spans="1:60" ht="20.399999999999999" outlineLevel="1" x14ac:dyDescent="0.25">
      <c r="A13" s="140">
        <v>4</v>
      </c>
      <c r="B13" s="140" t="s">
        <v>272</v>
      </c>
      <c r="C13" s="184" t="s">
        <v>114</v>
      </c>
      <c r="D13" s="146" t="s">
        <v>115</v>
      </c>
      <c r="E13" s="152">
        <v>469</v>
      </c>
      <c r="F13" s="154">
        <f>H13+J13</f>
        <v>0</v>
      </c>
      <c r="G13" s="154">
        <f>ROUND(E13*F13,2)</f>
        <v>0</v>
      </c>
      <c r="H13" s="155"/>
      <c r="I13" s="154">
        <f>ROUND(E13*H13,2)</f>
        <v>0</v>
      </c>
      <c r="J13" s="155"/>
      <c r="K13" s="154">
        <f>ROUND(E13*J13,2)</f>
        <v>0</v>
      </c>
      <c r="L13" s="154">
        <v>21</v>
      </c>
      <c r="M13" s="154">
        <f>G13*(1+L13/100)</f>
        <v>0</v>
      </c>
      <c r="N13" s="147">
        <v>0</v>
      </c>
      <c r="O13" s="147">
        <f>ROUND(E13*N13,5)</f>
        <v>0</v>
      </c>
      <c r="P13" s="147">
        <v>0</v>
      </c>
      <c r="Q13" s="147">
        <f>ROUND(E13*P13,5)</f>
        <v>0</v>
      </c>
      <c r="R13" s="147"/>
      <c r="S13" s="147"/>
      <c r="T13" s="148">
        <v>0.06</v>
      </c>
      <c r="U13" s="147">
        <f>ROUND(E13*T13,2)</f>
        <v>28.14</v>
      </c>
      <c r="V13" s="139"/>
      <c r="W13" s="139"/>
      <c r="X13" s="139"/>
      <c r="Y13" s="139"/>
      <c r="Z13" s="139"/>
      <c r="AA13" s="139"/>
      <c r="AB13" s="139"/>
      <c r="AC13" s="139"/>
      <c r="AD13" s="139"/>
      <c r="AE13" s="139" t="s">
        <v>107</v>
      </c>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row>
    <row r="14" spans="1:60" ht="20.399999999999999" outlineLevel="1" x14ac:dyDescent="0.25">
      <c r="A14" s="140">
        <v>5</v>
      </c>
      <c r="B14" s="140" t="s">
        <v>116</v>
      </c>
      <c r="C14" s="184" t="s">
        <v>273</v>
      </c>
      <c r="D14" s="146" t="s">
        <v>115</v>
      </c>
      <c r="E14" s="152">
        <v>134</v>
      </c>
      <c r="F14" s="154">
        <f>H14+J14</f>
        <v>0</v>
      </c>
      <c r="G14" s="154">
        <f>ROUND(E14*F14,2)</f>
        <v>0</v>
      </c>
      <c r="H14" s="155"/>
      <c r="I14" s="154">
        <f>ROUND(E14*H14,2)</f>
        <v>0</v>
      </c>
      <c r="J14" s="155"/>
      <c r="K14" s="154">
        <f>ROUND(E14*J14,2)</f>
        <v>0</v>
      </c>
      <c r="L14" s="154">
        <v>21</v>
      </c>
      <c r="M14" s="154">
        <f>G14*(1+L14/100)</f>
        <v>0</v>
      </c>
      <c r="N14" s="147">
        <v>1.0000000000000001E-5</v>
      </c>
      <c r="O14" s="147">
        <f>ROUND(E14*N14,5)</f>
        <v>1.34E-3</v>
      </c>
      <c r="P14" s="147">
        <v>0</v>
      </c>
      <c r="Q14" s="147">
        <f>ROUND(E14*P14,5)</f>
        <v>0</v>
      </c>
      <c r="R14" s="147"/>
      <c r="S14" s="147"/>
      <c r="T14" s="148">
        <v>0</v>
      </c>
      <c r="U14" s="147">
        <f>ROUND(E14*T14,2)</f>
        <v>0</v>
      </c>
      <c r="V14" s="139"/>
      <c r="W14" s="139"/>
      <c r="X14" s="139"/>
      <c r="Y14" s="139"/>
      <c r="Z14" s="139"/>
      <c r="AA14" s="139"/>
      <c r="AB14" s="139"/>
      <c r="AC14" s="139"/>
      <c r="AD14" s="139"/>
      <c r="AE14" s="139" t="s">
        <v>110</v>
      </c>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row>
    <row r="15" spans="1:60" ht="20.399999999999999" outlineLevel="1" x14ac:dyDescent="0.25">
      <c r="A15" s="140">
        <v>6</v>
      </c>
      <c r="B15" s="140" t="s">
        <v>118</v>
      </c>
      <c r="C15" s="184" t="s">
        <v>274</v>
      </c>
      <c r="D15" s="146" t="s">
        <v>115</v>
      </c>
      <c r="E15" s="152">
        <v>335</v>
      </c>
      <c r="F15" s="154">
        <f>H15+J15</f>
        <v>0</v>
      </c>
      <c r="G15" s="154">
        <f>ROUND(E15*F15,2)</f>
        <v>0</v>
      </c>
      <c r="H15" s="155"/>
      <c r="I15" s="154">
        <f>ROUND(E15*H15,2)</f>
        <v>0</v>
      </c>
      <c r="J15" s="155"/>
      <c r="K15" s="154">
        <f>ROUND(E15*J15,2)</f>
        <v>0</v>
      </c>
      <c r="L15" s="154">
        <v>21</v>
      </c>
      <c r="M15" s="154">
        <f>G15*(1+L15/100)</f>
        <v>0</v>
      </c>
      <c r="N15" s="147">
        <v>2.0000000000000002E-5</v>
      </c>
      <c r="O15" s="147">
        <f>ROUND(E15*N15,5)</f>
        <v>6.7000000000000002E-3</v>
      </c>
      <c r="P15" s="147">
        <v>0</v>
      </c>
      <c r="Q15" s="147">
        <f>ROUND(E15*P15,5)</f>
        <v>0</v>
      </c>
      <c r="R15" s="147"/>
      <c r="S15" s="147"/>
      <c r="T15" s="148">
        <v>0</v>
      </c>
      <c r="U15" s="147">
        <f>ROUND(E15*T15,2)</f>
        <v>0</v>
      </c>
      <c r="V15" s="139"/>
      <c r="W15" s="139"/>
      <c r="X15" s="139"/>
      <c r="Y15" s="139"/>
      <c r="Z15" s="139"/>
      <c r="AA15" s="139"/>
      <c r="AB15" s="139"/>
      <c r="AC15" s="139"/>
      <c r="AD15" s="139"/>
      <c r="AE15" s="139" t="s">
        <v>110</v>
      </c>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row>
    <row r="16" spans="1:60" x14ac:dyDescent="0.25">
      <c r="A16" s="141" t="s">
        <v>102</v>
      </c>
      <c r="B16" s="141" t="s">
        <v>63</v>
      </c>
      <c r="C16" s="185" t="s">
        <v>64</v>
      </c>
      <c r="D16" s="149"/>
      <c r="E16" s="153"/>
      <c r="F16" s="156"/>
      <c r="G16" s="156">
        <f>SUMIF(AE17:AE19,"&lt;&gt;NOR",G17:G19)</f>
        <v>0</v>
      </c>
      <c r="H16" s="156"/>
      <c r="I16" s="156">
        <f>SUM(I17:I19)</f>
        <v>0</v>
      </c>
      <c r="J16" s="156"/>
      <c r="K16" s="156">
        <f>SUM(K17:K19)</f>
        <v>0</v>
      </c>
      <c r="L16" s="156"/>
      <c r="M16" s="156">
        <f>SUM(M17:M19)</f>
        <v>0</v>
      </c>
      <c r="N16" s="150"/>
      <c r="O16" s="150">
        <f>SUM(O17:O19)</f>
        <v>0.18346000000000001</v>
      </c>
      <c r="P16" s="150"/>
      <c r="Q16" s="150">
        <f>SUM(Q17:Q19)</f>
        <v>0</v>
      </c>
      <c r="R16" s="150"/>
      <c r="S16" s="150"/>
      <c r="T16" s="151"/>
      <c r="U16" s="150">
        <f>SUM(U17:U19)</f>
        <v>12.569999999999999</v>
      </c>
      <c r="AE16" t="s">
        <v>103</v>
      </c>
    </row>
    <row r="17" spans="1:60" ht="20.399999999999999" outlineLevel="1" x14ac:dyDescent="0.25">
      <c r="A17" s="140">
        <v>7</v>
      </c>
      <c r="B17" s="140" t="s">
        <v>275</v>
      </c>
      <c r="C17" s="184" t="s">
        <v>276</v>
      </c>
      <c r="D17" s="146" t="s">
        <v>126</v>
      </c>
      <c r="E17" s="152">
        <v>10</v>
      </c>
      <c r="F17" s="154">
        <f>H17+J17</f>
        <v>0</v>
      </c>
      <c r="G17" s="154">
        <f>ROUND(E17*F17,2)</f>
        <v>0</v>
      </c>
      <c r="H17" s="155"/>
      <c r="I17" s="154">
        <f>ROUND(E17*H17,2)</f>
        <v>0</v>
      </c>
      <c r="J17" s="155"/>
      <c r="K17" s="154">
        <f>ROUND(E17*J17,2)</f>
        <v>0</v>
      </c>
      <c r="L17" s="154">
        <v>21</v>
      </c>
      <c r="M17" s="154">
        <f>G17*(1+L17/100)</f>
        <v>0</v>
      </c>
      <c r="N17" s="147">
        <v>1.7909999999999999E-2</v>
      </c>
      <c r="O17" s="147">
        <f>ROUND(E17*N17,5)</f>
        <v>0.17910000000000001</v>
      </c>
      <c r="P17" s="147">
        <v>0</v>
      </c>
      <c r="Q17" s="147">
        <f>ROUND(E17*P17,5)</f>
        <v>0</v>
      </c>
      <c r="R17" s="147"/>
      <c r="S17" s="147"/>
      <c r="T17" s="148">
        <v>1.0169999999999999</v>
      </c>
      <c r="U17" s="147">
        <f>ROUND(E17*T17,2)</f>
        <v>10.17</v>
      </c>
      <c r="V17" s="139"/>
      <c r="W17" s="139"/>
      <c r="X17" s="139"/>
      <c r="Y17" s="139"/>
      <c r="Z17" s="139"/>
      <c r="AA17" s="139"/>
      <c r="AB17" s="139"/>
      <c r="AC17" s="139"/>
      <c r="AD17" s="139"/>
      <c r="AE17" s="139" t="s">
        <v>107</v>
      </c>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row>
    <row r="18" spans="1:60" ht="20.399999999999999" outlineLevel="1" x14ac:dyDescent="0.25">
      <c r="A18" s="140">
        <v>8</v>
      </c>
      <c r="B18" s="140" t="s">
        <v>277</v>
      </c>
      <c r="C18" s="184" t="s">
        <v>278</v>
      </c>
      <c r="D18" s="146" t="s">
        <v>126</v>
      </c>
      <c r="E18" s="152">
        <v>10</v>
      </c>
      <c r="F18" s="154">
        <f>H18+J18</f>
        <v>0</v>
      </c>
      <c r="G18" s="154">
        <f>ROUND(E18*F18,2)</f>
        <v>0</v>
      </c>
      <c r="H18" s="155"/>
      <c r="I18" s="154">
        <f>ROUND(E18*H18,2)</f>
        <v>0</v>
      </c>
      <c r="J18" s="155"/>
      <c r="K18" s="154">
        <f>ROUND(E18*J18,2)</f>
        <v>0</v>
      </c>
      <c r="L18" s="154">
        <v>21</v>
      </c>
      <c r="M18" s="154">
        <f>G18*(1+L18/100)</f>
        <v>0</v>
      </c>
      <c r="N18" s="147">
        <v>1.8000000000000001E-4</v>
      </c>
      <c r="O18" s="147">
        <f>ROUND(E18*N18,5)</f>
        <v>1.8E-3</v>
      </c>
      <c r="P18" s="147">
        <v>0</v>
      </c>
      <c r="Q18" s="147">
        <f>ROUND(E18*P18,5)</f>
        <v>0</v>
      </c>
      <c r="R18" s="147"/>
      <c r="S18" s="147"/>
      <c r="T18" s="148">
        <v>0.17</v>
      </c>
      <c r="U18" s="147">
        <f>ROUND(E18*T18,2)</f>
        <v>1.7</v>
      </c>
      <c r="V18" s="139"/>
      <c r="W18" s="139"/>
      <c r="X18" s="139"/>
      <c r="Y18" s="139"/>
      <c r="Z18" s="139"/>
      <c r="AA18" s="139"/>
      <c r="AB18" s="139"/>
      <c r="AC18" s="139"/>
      <c r="AD18" s="139"/>
      <c r="AE18" s="139" t="s">
        <v>107</v>
      </c>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row>
    <row r="19" spans="1:60" outlineLevel="1" x14ac:dyDescent="0.25">
      <c r="A19" s="140">
        <v>9</v>
      </c>
      <c r="B19" s="140" t="s">
        <v>129</v>
      </c>
      <c r="C19" s="184" t="s">
        <v>130</v>
      </c>
      <c r="D19" s="146" t="s">
        <v>106</v>
      </c>
      <c r="E19" s="152">
        <v>2</v>
      </c>
      <c r="F19" s="154">
        <f>H19+J19</f>
        <v>0</v>
      </c>
      <c r="G19" s="154">
        <f>ROUND(E19*F19,2)</f>
        <v>0</v>
      </c>
      <c r="H19" s="155"/>
      <c r="I19" s="154">
        <f>ROUND(E19*H19,2)</f>
        <v>0</v>
      </c>
      <c r="J19" s="155"/>
      <c r="K19" s="154">
        <f>ROUND(E19*J19,2)</f>
        <v>0</v>
      </c>
      <c r="L19" s="154">
        <v>21</v>
      </c>
      <c r="M19" s="154">
        <f>G19*(1+L19/100)</f>
        <v>0</v>
      </c>
      <c r="N19" s="147">
        <v>1.2800000000000001E-3</v>
      </c>
      <c r="O19" s="147">
        <f>ROUND(E19*N19,5)</f>
        <v>2.5600000000000002E-3</v>
      </c>
      <c r="P19" s="147">
        <v>0</v>
      </c>
      <c r="Q19" s="147">
        <f>ROUND(E19*P19,5)</f>
        <v>0</v>
      </c>
      <c r="R19" s="147"/>
      <c r="S19" s="147"/>
      <c r="T19" s="148">
        <v>0.35099999999999998</v>
      </c>
      <c r="U19" s="147">
        <f>ROUND(E19*T19,2)</f>
        <v>0.7</v>
      </c>
      <c r="V19" s="139"/>
      <c r="W19" s="139"/>
      <c r="X19" s="139"/>
      <c r="Y19" s="139"/>
      <c r="Z19" s="139"/>
      <c r="AA19" s="139"/>
      <c r="AB19" s="139"/>
      <c r="AC19" s="139"/>
      <c r="AD19" s="139"/>
      <c r="AE19" s="139" t="s">
        <v>107</v>
      </c>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row>
    <row r="20" spans="1:60" x14ac:dyDescent="0.25">
      <c r="A20" s="141" t="s">
        <v>102</v>
      </c>
      <c r="B20" s="141" t="s">
        <v>65</v>
      </c>
      <c r="C20" s="185" t="s">
        <v>66</v>
      </c>
      <c r="D20" s="149"/>
      <c r="E20" s="153"/>
      <c r="F20" s="156"/>
      <c r="G20" s="156">
        <f>SUMIF(AE21:AE21,"&lt;&gt;NOR",G21:G21)</f>
        <v>0</v>
      </c>
      <c r="H20" s="156"/>
      <c r="I20" s="156">
        <f>SUM(I21:I21)</f>
        <v>0</v>
      </c>
      <c r="J20" s="156"/>
      <c r="K20" s="156">
        <f>SUM(K21:K21)</f>
        <v>0</v>
      </c>
      <c r="L20" s="156"/>
      <c r="M20" s="156">
        <f>SUM(M21:M21)</f>
        <v>0</v>
      </c>
      <c r="N20" s="150"/>
      <c r="O20" s="150">
        <f>SUM(O21:O21)</f>
        <v>4.4799999999999996E-3</v>
      </c>
      <c r="P20" s="150"/>
      <c r="Q20" s="150">
        <f>SUM(Q21:Q21)</f>
        <v>0</v>
      </c>
      <c r="R20" s="150"/>
      <c r="S20" s="150"/>
      <c r="T20" s="151"/>
      <c r="U20" s="150">
        <f>SUM(U21:U21)</f>
        <v>1.17</v>
      </c>
      <c r="AE20" t="s">
        <v>103</v>
      </c>
    </row>
    <row r="21" spans="1:60" ht="30.6" outlineLevel="1" x14ac:dyDescent="0.25">
      <c r="A21" s="140">
        <v>10</v>
      </c>
      <c r="B21" s="140" t="s">
        <v>131</v>
      </c>
      <c r="C21" s="184" t="s">
        <v>132</v>
      </c>
      <c r="D21" s="146" t="s">
        <v>106</v>
      </c>
      <c r="E21" s="152">
        <v>1</v>
      </c>
      <c r="F21" s="154">
        <f>H21+J21</f>
        <v>0</v>
      </c>
      <c r="G21" s="154">
        <f>ROUND(E21*F21,2)</f>
        <v>0</v>
      </c>
      <c r="H21" s="155"/>
      <c r="I21" s="154">
        <f>ROUND(E21*H21,2)</f>
        <v>0</v>
      </c>
      <c r="J21" s="155"/>
      <c r="K21" s="154">
        <f>ROUND(E21*J21,2)</f>
        <v>0</v>
      </c>
      <c r="L21" s="154">
        <v>21</v>
      </c>
      <c r="M21" s="154">
        <f>G21*(1+L21/100)</f>
        <v>0</v>
      </c>
      <c r="N21" s="147">
        <v>4.4799999999999996E-3</v>
      </c>
      <c r="O21" s="147">
        <f>ROUND(E21*N21,5)</f>
        <v>4.4799999999999996E-3</v>
      </c>
      <c r="P21" s="147">
        <v>0</v>
      </c>
      <c r="Q21" s="147">
        <f>ROUND(E21*P21,5)</f>
        <v>0</v>
      </c>
      <c r="R21" s="147"/>
      <c r="S21" s="147"/>
      <c r="T21" s="148">
        <v>1.17</v>
      </c>
      <c r="U21" s="147">
        <f>ROUND(E21*T21,2)</f>
        <v>1.17</v>
      </c>
      <c r="V21" s="139"/>
      <c r="W21" s="139"/>
      <c r="X21" s="139"/>
      <c r="Y21" s="139"/>
      <c r="Z21" s="139"/>
      <c r="AA21" s="139"/>
      <c r="AB21" s="139"/>
      <c r="AC21" s="139"/>
      <c r="AD21" s="139"/>
      <c r="AE21" s="139" t="s">
        <v>107</v>
      </c>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row>
    <row r="22" spans="1:60" x14ac:dyDescent="0.25">
      <c r="A22" s="141" t="s">
        <v>102</v>
      </c>
      <c r="B22" s="141" t="s">
        <v>67</v>
      </c>
      <c r="C22" s="185" t="s">
        <v>68</v>
      </c>
      <c r="D22" s="149"/>
      <c r="E22" s="153"/>
      <c r="F22" s="156"/>
      <c r="G22" s="156">
        <f>SUMIF(AE23:AE75,"&lt;&gt;NOR",G23:G75)</f>
        <v>0</v>
      </c>
      <c r="H22" s="156"/>
      <c r="I22" s="156">
        <f>SUM(I23:I75)</f>
        <v>0</v>
      </c>
      <c r="J22" s="156"/>
      <c r="K22" s="156">
        <f>SUM(K23:K75)</f>
        <v>0</v>
      </c>
      <c r="L22" s="156"/>
      <c r="M22" s="156">
        <f>SUM(M23:M75)</f>
        <v>0</v>
      </c>
      <c r="N22" s="150"/>
      <c r="O22" s="150">
        <f>SUM(O23:O75)</f>
        <v>10.133729999999998</v>
      </c>
      <c r="P22" s="150"/>
      <c r="Q22" s="150">
        <f>SUM(Q23:Q75)</f>
        <v>0</v>
      </c>
      <c r="R22" s="150"/>
      <c r="S22" s="150"/>
      <c r="T22" s="151"/>
      <c r="U22" s="150">
        <f>SUM(U23:U75)</f>
        <v>2339.3199999999997</v>
      </c>
      <c r="AE22" t="s">
        <v>103</v>
      </c>
    </row>
    <row r="23" spans="1:60" ht="20.399999999999999" outlineLevel="1" x14ac:dyDescent="0.25">
      <c r="A23" s="140">
        <v>11</v>
      </c>
      <c r="B23" s="140" t="s">
        <v>133</v>
      </c>
      <c r="C23" s="184" t="s">
        <v>134</v>
      </c>
      <c r="D23" s="146" t="s">
        <v>106</v>
      </c>
      <c r="E23" s="152">
        <v>2</v>
      </c>
      <c r="F23" s="154">
        <f t="shared" ref="F23:F75" si="0">H23+J23</f>
        <v>0</v>
      </c>
      <c r="G23" s="154">
        <f t="shared" ref="G23:G75" si="1">ROUND(E23*F23,2)</f>
        <v>0</v>
      </c>
      <c r="H23" s="155"/>
      <c r="I23" s="154">
        <f t="shared" ref="I23:I75" si="2">ROUND(E23*H23,2)</f>
        <v>0</v>
      </c>
      <c r="J23" s="155"/>
      <c r="K23" s="154">
        <f t="shared" ref="K23:K75" si="3">ROUND(E23*J23,2)</f>
        <v>0</v>
      </c>
      <c r="L23" s="154">
        <v>21</v>
      </c>
      <c r="M23" s="154">
        <f t="shared" ref="M23:M75" si="4">G23*(1+L23/100)</f>
        <v>0</v>
      </c>
      <c r="N23" s="147">
        <v>1.38E-2</v>
      </c>
      <c r="O23" s="147">
        <f t="shared" ref="O23:O75" si="5">ROUND(E23*N23,5)</f>
        <v>2.76E-2</v>
      </c>
      <c r="P23" s="147">
        <v>0</v>
      </c>
      <c r="Q23" s="147">
        <f t="shared" ref="Q23:Q75" si="6">ROUND(E23*P23,5)</f>
        <v>0</v>
      </c>
      <c r="R23" s="147"/>
      <c r="S23" s="147"/>
      <c r="T23" s="148">
        <v>1.25</v>
      </c>
      <c r="U23" s="147">
        <f t="shared" ref="U23:U75" si="7">ROUND(E23*T23,2)</f>
        <v>2.5</v>
      </c>
      <c r="V23" s="139"/>
      <c r="W23" s="139"/>
      <c r="X23" s="139"/>
      <c r="Y23" s="139"/>
      <c r="Z23" s="139"/>
      <c r="AA23" s="139"/>
      <c r="AB23" s="139"/>
      <c r="AC23" s="139"/>
      <c r="AD23" s="139"/>
      <c r="AE23" s="139" t="s">
        <v>107</v>
      </c>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row>
    <row r="24" spans="1:60" ht="20.399999999999999" outlineLevel="1" x14ac:dyDescent="0.25">
      <c r="A24" s="140">
        <v>12</v>
      </c>
      <c r="B24" s="140" t="s">
        <v>135</v>
      </c>
      <c r="C24" s="184" t="s">
        <v>279</v>
      </c>
      <c r="D24" s="146" t="s">
        <v>106</v>
      </c>
      <c r="E24" s="152">
        <v>1</v>
      </c>
      <c r="F24" s="154">
        <f t="shared" si="0"/>
        <v>0</v>
      </c>
      <c r="G24" s="154">
        <f t="shared" si="1"/>
        <v>0</v>
      </c>
      <c r="H24" s="155"/>
      <c r="I24" s="154">
        <f t="shared" si="2"/>
        <v>0</v>
      </c>
      <c r="J24" s="155"/>
      <c r="K24" s="154">
        <f t="shared" si="3"/>
        <v>0</v>
      </c>
      <c r="L24" s="154">
        <v>21</v>
      </c>
      <c r="M24" s="154">
        <f t="shared" si="4"/>
        <v>0</v>
      </c>
      <c r="N24" s="147">
        <v>4.8500000000000001E-3</v>
      </c>
      <c r="O24" s="147">
        <f t="shared" si="5"/>
        <v>4.8500000000000001E-3</v>
      </c>
      <c r="P24" s="147">
        <v>0</v>
      </c>
      <c r="Q24" s="147">
        <f t="shared" si="6"/>
        <v>0</v>
      </c>
      <c r="R24" s="147"/>
      <c r="S24" s="147"/>
      <c r="T24" s="148">
        <v>0</v>
      </c>
      <c r="U24" s="147">
        <f t="shared" si="7"/>
        <v>0</v>
      </c>
      <c r="V24" s="139"/>
      <c r="W24" s="139"/>
      <c r="X24" s="139"/>
      <c r="Y24" s="139"/>
      <c r="Z24" s="139"/>
      <c r="AA24" s="139"/>
      <c r="AB24" s="139"/>
      <c r="AC24" s="139"/>
      <c r="AD24" s="139"/>
      <c r="AE24" s="139" t="s">
        <v>110</v>
      </c>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row>
    <row r="25" spans="1:60" ht="20.399999999999999" outlineLevel="1" x14ac:dyDescent="0.25">
      <c r="A25" s="140">
        <v>13</v>
      </c>
      <c r="B25" s="140" t="s">
        <v>137</v>
      </c>
      <c r="C25" s="184" t="s">
        <v>280</v>
      </c>
      <c r="D25" s="146" t="s">
        <v>106</v>
      </c>
      <c r="E25" s="152">
        <v>1</v>
      </c>
      <c r="F25" s="154">
        <f t="shared" si="0"/>
        <v>0</v>
      </c>
      <c r="G25" s="154">
        <f t="shared" si="1"/>
        <v>0</v>
      </c>
      <c r="H25" s="155"/>
      <c r="I25" s="154">
        <f t="shared" si="2"/>
        <v>0</v>
      </c>
      <c r="J25" s="155"/>
      <c r="K25" s="154">
        <f t="shared" si="3"/>
        <v>0</v>
      </c>
      <c r="L25" s="154">
        <v>21</v>
      </c>
      <c r="M25" s="154">
        <f t="shared" si="4"/>
        <v>0</v>
      </c>
      <c r="N25" s="147">
        <v>4.8500000000000001E-3</v>
      </c>
      <c r="O25" s="147">
        <f t="shared" si="5"/>
        <v>4.8500000000000001E-3</v>
      </c>
      <c r="P25" s="147">
        <v>0</v>
      </c>
      <c r="Q25" s="147">
        <f t="shared" si="6"/>
        <v>0</v>
      </c>
      <c r="R25" s="147"/>
      <c r="S25" s="147"/>
      <c r="T25" s="148">
        <v>0</v>
      </c>
      <c r="U25" s="147">
        <f t="shared" si="7"/>
        <v>0</v>
      </c>
      <c r="V25" s="139"/>
      <c r="W25" s="139"/>
      <c r="X25" s="139"/>
      <c r="Y25" s="139"/>
      <c r="Z25" s="139"/>
      <c r="AA25" s="139"/>
      <c r="AB25" s="139"/>
      <c r="AC25" s="139"/>
      <c r="AD25" s="139"/>
      <c r="AE25" s="139" t="s">
        <v>110</v>
      </c>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row>
    <row r="26" spans="1:60" ht="20.399999999999999" outlineLevel="1" x14ac:dyDescent="0.25">
      <c r="A26" s="140">
        <v>14</v>
      </c>
      <c r="B26" s="140" t="s">
        <v>139</v>
      </c>
      <c r="C26" s="184" t="s">
        <v>140</v>
      </c>
      <c r="D26" s="146" t="s">
        <v>106</v>
      </c>
      <c r="E26" s="152">
        <v>2</v>
      </c>
      <c r="F26" s="154">
        <f t="shared" si="0"/>
        <v>0</v>
      </c>
      <c r="G26" s="154">
        <f t="shared" si="1"/>
        <v>0</v>
      </c>
      <c r="H26" s="155"/>
      <c r="I26" s="154">
        <f t="shared" si="2"/>
        <v>0</v>
      </c>
      <c r="J26" s="155"/>
      <c r="K26" s="154">
        <f t="shared" si="3"/>
        <v>0</v>
      </c>
      <c r="L26" s="154">
        <v>21</v>
      </c>
      <c r="M26" s="154">
        <f t="shared" si="4"/>
        <v>0</v>
      </c>
      <c r="N26" s="147">
        <v>4.8500000000000001E-3</v>
      </c>
      <c r="O26" s="147">
        <f t="shared" si="5"/>
        <v>9.7000000000000003E-3</v>
      </c>
      <c r="P26" s="147">
        <v>0</v>
      </c>
      <c r="Q26" s="147">
        <f t="shared" si="6"/>
        <v>0</v>
      </c>
      <c r="R26" s="147"/>
      <c r="S26" s="147"/>
      <c r="T26" s="148">
        <v>0</v>
      </c>
      <c r="U26" s="147">
        <f t="shared" si="7"/>
        <v>0</v>
      </c>
      <c r="V26" s="139"/>
      <c r="W26" s="139"/>
      <c r="X26" s="139"/>
      <c r="Y26" s="139"/>
      <c r="Z26" s="139"/>
      <c r="AA26" s="139"/>
      <c r="AB26" s="139"/>
      <c r="AC26" s="139"/>
      <c r="AD26" s="139"/>
      <c r="AE26" s="139" t="s">
        <v>110</v>
      </c>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row>
    <row r="27" spans="1:60" outlineLevel="1" x14ac:dyDescent="0.25">
      <c r="A27" s="140">
        <v>15</v>
      </c>
      <c r="B27" s="140" t="s">
        <v>141</v>
      </c>
      <c r="C27" s="184" t="s">
        <v>281</v>
      </c>
      <c r="D27" s="146" t="s">
        <v>106</v>
      </c>
      <c r="E27" s="152">
        <v>2</v>
      </c>
      <c r="F27" s="154">
        <f t="shared" si="0"/>
        <v>0</v>
      </c>
      <c r="G27" s="154">
        <f t="shared" si="1"/>
        <v>0</v>
      </c>
      <c r="H27" s="155"/>
      <c r="I27" s="154">
        <f t="shared" si="2"/>
        <v>0</v>
      </c>
      <c r="J27" s="155"/>
      <c r="K27" s="154">
        <f t="shared" si="3"/>
        <v>0</v>
      </c>
      <c r="L27" s="154">
        <v>21</v>
      </c>
      <c r="M27" s="154">
        <f t="shared" si="4"/>
        <v>0</v>
      </c>
      <c r="N27" s="147">
        <v>0.25679999999999997</v>
      </c>
      <c r="O27" s="147">
        <f t="shared" si="5"/>
        <v>0.51359999999999995</v>
      </c>
      <c r="P27" s="147">
        <v>0</v>
      </c>
      <c r="Q27" s="147">
        <f t="shared" si="6"/>
        <v>0</v>
      </c>
      <c r="R27" s="147"/>
      <c r="S27" s="147"/>
      <c r="T27" s="148">
        <v>42</v>
      </c>
      <c r="U27" s="147">
        <f t="shared" si="7"/>
        <v>84</v>
      </c>
      <c r="V27" s="139"/>
      <c r="W27" s="139"/>
      <c r="X27" s="139"/>
      <c r="Y27" s="139"/>
      <c r="Z27" s="139"/>
      <c r="AA27" s="139"/>
      <c r="AB27" s="139"/>
      <c r="AC27" s="139"/>
      <c r="AD27" s="139"/>
      <c r="AE27" s="139" t="s">
        <v>107</v>
      </c>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row>
    <row r="28" spans="1:60" outlineLevel="1" x14ac:dyDescent="0.25">
      <c r="A28" s="140">
        <v>16</v>
      </c>
      <c r="B28" s="140" t="s">
        <v>143</v>
      </c>
      <c r="C28" s="184" t="s">
        <v>282</v>
      </c>
      <c r="D28" s="146" t="s">
        <v>106</v>
      </c>
      <c r="E28" s="152">
        <v>2</v>
      </c>
      <c r="F28" s="154">
        <f t="shared" si="0"/>
        <v>0</v>
      </c>
      <c r="G28" s="154">
        <f t="shared" si="1"/>
        <v>0</v>
      </c>
      <c r="H28" s="155"/>
      <c r="I28" s="154">
        <f t="shared" si="2"/>
        <v>0</v>
      </c>
      <c r="J28" s="155"/>
      <c r="K28" s="154">
        <f t="shared" si="3"/>
        <v>0</v>
      </c>
      <c r="L28" s="154">
        <v>21</v>
      </c>
      <c r="M28" s="154">
        <f t="shared" si="4"/>
        <v>0</v>
      </c>
      <c r="N28" s="147">
        <v>4.8500000000000001E-3</v>
      </c>
      <c r="O28" s="147">
        <f t="shared" si="5"/>
        <v>9.7000000000000003E-3</v>
      </c>
      <c r="P28" s="147">
        <v>0</v>
      </c>
      <c r="Q28" s="147">
        <f t="shared" si="6"/>
        <v>0</v>
      </c>
      <c r="R28" s="147"/>
      <c r="S28" s="147"/>
      <c r="T28" s="148">
        <v>0</v>
      </c>
      <c r="U28" s="147">
        <f t="shared" si="7"/>
        <v>0</v>
      </c>
      <c r="V28" s="139"/>
      <c r="W28" s="139"/>
      <c r="X28" s="139"/>
      <c r="Y28" s="139"/>
      <c r="Z28" s="139"/>
      <c r="AA28" s="139"/>
      <c r="AB28" s="139"/>
      <c r="AC28" s="139"/>
      <c r="AD28" s="139"/>
      <c r="AE28" s="139" t="s">
        <v>110</v>
      </c>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row>
    <row r="29" spans="1:60" ht="20.399999999999999" outlineLevel="1" x14ac:dyDescent="0.25">
      <c r="A29" s="140">
        <v>17</v>
      </c>
      <c r="B29" s="140" t="s">
        <v>145</v>
      </c>
      <c r="C29" s="184" t="s">
        <v>283</v>
      </c>
      <c r="D29" s="146" t="s">
        <v>147</v>
      </c>
      <c r="E29" s="152">
        <v>2.4</v>
      </c>
      <c r="F29" s="154">
        <f t="shared" si="0"/>
        <v>0</v>
      </c>
      <c r="G29" s="154">
        <f t="shared" si="1"/>
        <v>0</v>
      </c>
      <c r="H29" s="155"/>
      <c r="I29" s="154">
        <f t="shared" si="2"/>
        <v>0</v>
      </c>
      <c r="J29" s="155"/>
      <c r="K29" s="154">
        <f t="shared" si="3"/>
        <v>0</v>
      </c>
      <c r="L29" s="154">
        <v>21</v>
      </c>
      <c r="M29" s="154">
        <f t="shared" si="4"/>
        <v>0</v>
      </c>
      <c r="N29" s="147">
        <v>0.25679999999999997</v>
      </c>
      <c r="O29" s="147">
        <f t="shared" si="5"/>
        <v>0.61631999999999998</v>
      </c>
      <c r="P29" s="147">
        <v>0</v>
      </c>
      <c r="Q29" s="147">
        <f t="shared" si="6"/>
        <v>0</v>
      </c>
      <c r="R29" s="147"/>
      <c r="S29" s="147"/>
      <c r="T29" s="148">
        <v>42</v>
      </c>
      <c r="U29" s="147">
        <f t="shared" si="7"/>
        <v>100.8</v>
      </c>
      <c r="V29" s="139"/>
      <c r="W29" s="139"/>
      <c r="X29" s="139"/>
      <c r="Y29" s="139"/>
      <c r="Z29" s="139"/>
      <c r="AA29" s="139"/>
      <c r="AB29" s="139"/>
      <c r="AC29" s="139"/>
      <c r="AD29" s="139"/>
      <c r="AE29" s="139" t="s">
        <v>107</v>
      </c>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row>
    <row r="30" spans="1:60" outlineLevel="1" x14ac:dyDescent="0.25">
      <c r="A30" s="140">
        <v>18</v>
      </c>
      <c r="B30" s="140" t="s">
        <v>284</v>
      </c>
      <c r="C30" s="184" t="s">
        <v>285</v>
      </c>
      <c r="D30" s="146" t="s">
        <v>126</v>
      </c>
      <c r="E30" s="152">
        <v>2</v>
      </c>
      <c r="F30" s="154">
        <f t="shared" si="0"/>
        <v>0</v>
      </c>
      <c r="G30" s="154">
        <f t="shared" si="1"/>
        <v>0</v>
      </c>
      <c r="H30" s="155"/>
      <c r="I30" s="154">
        <f t="shared" si="2"/>
        <v>0</v>
      </c>
      <c r="J30" s="155"/>
      <c r="K30" s="154">
        <f t="shared" si="3"/>
        <v>0</v>
      </c>
      <c r="L30" s="154">
        <v>21</v>
      </c>
      <c r="M30" s="154">
        <f t="shared" si="4"/>
        <v>0</v>
      </c>
      <c r="N30" s="147">
        <v>0</v>
      </c>
      <c r="O30" s="147">
        <f t="shared" si="5"/>
        <v>0</v>
      </c>
      <c r="P30" s="147">
        <v>0</v>
      </c>
      <c r="Q30" s="147">
        <f t="shared" si="6"/>
        <v>0</v>
      </c>
      <c r="R30" s="147"/>
      <c r="S30" s="147"/>
      <c r="T30" s="148">
        <v>0.41</v>
      </c>
      <c r="U30" s="147">
        <f t="shared" si="7"/>
        <v>0.82</v>
      </c>
      <c r="V30" s="139"/>
      <c r="W30" s="139"/>
      <c r="X30" s="139"/>
      <c r="Y30" s="139"/>
      <c r="Z30" s="139"/>
      <c r="AA30" s="139"/>
      <c r="AB30" s="139"/>
      <c r="AC30" s="139"/>
      <c r="AD30" s="139"/>
      <c r="AE30" s="139" t="s">
        <v>107</v>
      </c>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row>
    <row r="31" spans="1:60" outlineLevel="1" x14ac:dyDescent="0.25">
      <c r="A31" s="140">
        <v>19</v>
      </c>
      <c r="B31" s="140" t="s">
        <v>150</v>
      </c>
      <c r="C31" s="184" t="s">
        <v>286</v>
      </c>
      <c r="D31" s="146" t="s">
        <v>106</v>
      </c>
      <c r="E31" s="152">
        <v>1</v>
      </c>
      <c r="F31" s="154">
        <f t="shared" si="0"/>
        <v>0</v>
      </c>
      <c r="G31" s="154">
        <f t="shared" si="1"/>
        <v>0</v>
      </c>
      <c r="H31" s="155"/>
      <c r="I31" s="154">
        <f t="shared" si="2"/>
        <v>0</v>
      </c>
      <c r="J31" s="155"/>
      <c r="K31" s="154">
        <f t="shared" si="3"/>
        <v>0</v>
      </c>
      <c r="L31" s="154">
        <v>21</v>
      </c>
      <c r="M31" s="154">
        <f t="shared" si="4"/>
        <v>0</v>
      </c>
      <c r="N31" s="147">
        <v>0.25679999999999997</v>
      </c>
      <c r="O31" s="147">
        <f t="shared" si="5"/>
        <v>0.25679999999999997</v>
      </c>
      <c r="P31" s="147">
        <v>0</v>
      </c>
      <c r="Q31" s="147">
        <f t="shared" si="6"/>
        <v>0</v>
      </c>
      <c r="R31" s="147"/>
      <c r="S31" s="147"/>
      <c r="T31" s="148">
        <v>42</v>
      </c>
      <c r="U31" s="147">
        <f t="shared" si="7"/>
        <v>42</v>
      </c>
      <c r="V31" s="139"/>
      <c r="W31" s="139"/>
      <c r="X31" s="139"/>
      <c r="Y31" s="139"/>
      <c r="Z31" s="139"/>
      <c r="AA31" s="139"/>
      <c r="AB31" s="139"/>
      <c r="AC31" s="139"/>
      <c r="AD31" s="139"/>
      <c r="AE31" s="139" t="s">
        <v>107</v>
      </c>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row>
    <row r="32" spans="1:60" outlineLevel="1" x14ac:dyDescent="0.25">
      <c r="A32" s="140">
        <v>20</v>
      </c>
      <c r="B32" s="140" t="s">
        <v>152</v>
      </c>
      <c r="C32" s="184" t="s">
        <v>287</v>
      </c>
      <c r="D32" s="146" t="s">
        <v>106</v>
      </c>
      <c r="E32" s="152">
        <v>2</v>
      </c>
      <c r="F32" s="154">
        <f t="shared" si="0"/>
        <v>0</v>
      </c>
      <c r="G32" s="154">
        <f t="shared" si="1"/>
        <v>0</v>
      </c>
      <c r="H32" s="155"/>
      <c r="I32" s="154">
        <f t="shared" si="2"/>
        <v>0</v>
      </c>
      <c r="J32" s="155"/>
      <c r="K32" s="154">
        <f t="shared" si="3"/>
        <v>0</v>
      </c>
      <c r="L32" s="154">
        <v>21</v>
      </c>
      <c r="M32" s="154">
        <f t="shared" si="4"/>
        <v>0</v>
      </c>
      <c r="N32" s="147">
        <v>0.25679999999999997</v>
      </c>
      <c r="O32" s="147">
        <f t="shared" si="5"/>
        <v>0.51359999999999995</v>
      </c>
      <c r="P32" s="147">
        <v>0</v>
      </c>
      <c r="Q32" s="147">
        <f t="shared" si="6"/>
        <v>0</v>
      </c>
      <c r="R32" s="147"/>
      <c r="S32" s="147"/>
      <c r="T32" s="148">
        <v>42</v>
      </c>
      <c r="U32" s="147">
        <f t="shared" si="7"/>
        <v>84</v>
      </c>
      <c r="V32" s="139"/>
      <c r="W32" s="139"/>
      <c r="X32" s="139"/>
      <c r="Y32" s="139"/>
      <c r="Z32" s="139"/>
      <c r="AA32" s="139"/>
      <c r="AB32" s="139"/>
      <c r="AC32" s="139"/>
      <c r="AD32" s="139"/>
      <c r="AE32" s="139" t="s">
        <v>107</v>
      </c>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row>
    <row r="33" spans="1:60" outlineLevel="1" x14ac:dyDescent="0.25">
      <c r="A33" s="140">
        <v>21</v>
      </c>
      <c r="B33" s="140" t="s">
        <v>288</v>
      </c>
      <c r="C33" s="184" t="s">
        <v>289</v>
      </c>
      <c r="D33" s="146" t="s">
        <v>106</v>
      </c>
      <c r="E33" s="152">
        <v>16</v>
      </c>
      <c r="F33" s="154">
        <f t="shared" si="0"/>
        <v>0</v>
      </c>
      <c r="G33" s="154">
        <f t="shared" si="1"/>
        <v>0</v>
      </c>
      <c r="H33" s="155"/>
      <c r="I33" s="154">
        <f t="shared" si="2"/>
        <v>0</v>
      </c>
      <c r="J33" s="155"/>
      <c r="K33" s="154">
        <f t="shared" si="3"/>
        <v>0</v>
      </c>
      <c r="L33" s="154">
        <v>21</v>
      </c>
      <c r="M33" s="154">
        <f t="shared" si="4"/>
        <v>0</v>
      </c>
      <c r="N33" s="147">
        <v>0</v>
      </c>
      <c r="O33" s="147">
        <f t="shared" si="5"/>
        <v>0</v>
      </c>
      <c r="P33" s="147">
        <v>0</v>
      </c>
      <c r="Q33" s="147">
        <f t="shared" si="6"/>
        <v>0</v>
      </c>
      <c r="R33" s="147"/>
      <c r="S33" s="147"/>
      <c r="T33" s="148">
        <v>0.77</v>
      </c>
      <c r="U33" s="147">
        <f t="shared" si="7"/>
        <v>12.32</v>
      </c>
      <c r="V33" s="139"/>
      <c r="W33" s="139"/>
      <c r="X33" s="139"/>
      <c r="Y33" s="139"/>
      <c r="Z33" s="139"/>
      <c r="AA33" s="139"/>
      <c r="AB33" s="139"/>
      <c r="AC33" s="139"/>
      <c r="AD33" s="139"/>
      <c r="AE33" s="139" t="s">
        <v>107</v>
      </c>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row>
    <row r="34" spans="1:60" outlineLevel="1" x14ac:dyDescent="0.25">
      <c r="A34" s="140">
        <v>22</v>
      </c>
      <c r="B34" s="140" t="s">
        <v>290</v>
      </c>
      <c r="C34" s="184" t="s">
        <v>291</v>
      </c>
      <c r="D34" s="146" t="s">
        <v>106</v>
      </c>
      <c r="E34" s="152">
        <v>16</v>
      </c>
      <c r="F34" s="154">
        <f t="shared" si="0"/>
        <v>0</v>
      </c>
      <c r="G34" s="154">
        <f t="shared" si="1"/>
        <v>0</v>
      </c>
      <c r="H34" s="155"/>
      <c r="I34" s="154">
        <f t="shared" si="2"/>
        <v>0</v>
      </c>
      <c r="J34" s="155"/>
      <c r="K34" s="154">
        <f t="shared" si="3"/>
        <v>0</v>
      </c>
      <c r="L34" s="154">
        <v>21</v>
      </c>
      <c r="M34" s="154">
        <f t="shared" si="4"/>
        <v>0</v>
      </c>
      <c r="N34" s="147">
        <v>0</v>
      </c>
      <c r="O34" s="147">
        <f t="shared" si="5"/>
        <v>0</v>
      </c>
      <c r="P34" s="147">
        <v>0</v>
      </c>
      <c r="Q34" s="147">
        <f t="shared" si="6"/>
        <v>0</v>
      </c>
      <c r="R34" s="147"/>
      <c r="S34" s="147"/>
      <c r="T34" s="148">
        <v>0</v>
      </c>
      <c r="U34" s="147">
        <f t="shared" si="7"/>
        <v>0</v>
      </c>
      <c r="V34" s="139"/>
      <c r="W34" s="139"/>
      <c r="X34" s="139"/>
      <c r="Y34" s="139"/>
      <c r="Z34" s="139"/>
      <c r="AA34" s="139"/>
      <c r="AB34" s="139"/>
      <c r="AC34" s="139"/>
      <c r="AD34" s="139"/>
      <c r="AE34" s="139" t="s">
        <v>110</v>
      </c>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row>
    <row r="35" spans="1:60" outlineLevel="1" x14ac:dyDescent="0.25">
      <c r="A35" s="140">
        <v>23</v>
      </c>
      <c r="B35" s="140" t="s">
        <v>160</v>
      </c>
      <c r="C35" s="184" t="s">
        <v>161</v>
      </c>
      <c r="D35" s="146" t="s">
        <v>106</v>
      </c>
      <c r="E35" s="152">
        <v>7</v>
      </c>
      <c r="F35" s="154">
        <f t="shared" si="0"/>
        <v>0</v>
      </c>
      <c r="G35" s="154">
        <f t="shared" si="1"/>
        <v>0</v>
      </c>
      <c r="H35" s="155"/>
      <c r="I35" s="154">
        <f t="shared" si="2"/>
        <v>0</v>
      </c>
      <c r="J35" s="155"/>
      <c r="K35" s="154">
        <f t="shared" si="3"/>
        <v>0</v>
      </c>
      <c r="L35" s="154">
        <v>21</v>
      </c>
      <c r="M35" s="154">
        <f t="shared" si="4"/>
        <v>0</v>
      </c>
      <c r="N35" s="147">
        <v>0</v>
      </c>
      <c r="O35" s="147">
        <f t="shared" si="5"/>
        <v>0</v>
      </c>
      <c r="P35" s="147">
        <v>0</v>
      </c>
      <c r="Q35" s="147">
        <f t="shared" si="6"/>
        <v>0</v>
      </c>
      <c r="R35" s="147"/>
      <c r="S35" s="147"/>
      <c r="T35" s="148">
        <v>2.65</v>
      </c>
      <c r="U35" s="147">
        <f t="shared" si="7"/>
        <v>18.55</v>
      </c>
      <c r="V35" s="139"/>
      <c r="W35" s="139"/>
      <c r="X35" s="139"/>
      <c r="Y35" s="139"/>
      <c r="Z35" s="139"/>
      <c r="AA35" s="139"/>
      <c r="AB35" s="139"/>
      <c r="AC35" s="139"/>
      <c r="AD35" s="139"/>
      <c r="AE35" s="139" t="s">
        <v>107</v>
      </c>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row>
    <row r="36" spans="1:60" outlineLevel="1" x14ac:dyDescent="0.25">
      <c r="A36" s="140">
        <v>24</v>
      </c>
      <c r="B36" s="140" t="s">
        <v>162</v>
      </c>
      <c r="C36" s="184" t="s">
        <v>292</v>
      </c>
      <c r="D36" s="146" t="s">
        <v>106</v>
      </c>
      <c r="E36" s="152">
        <v>1</v>
      </c>
      <c r="F36" s="154">
        <f t="shared" si="0"/>
        <v>0</v>
      </c>
      <c r="G36" s="154">
        <f t="shared" si="1"/>
        <v>0</v>
      </c>
      <c r="H36" s="155"/>
      <c r="I36" s="154">
        <f t="shared" si="2"/>
        <v>0</v>
      </c>
      <c r="J36" s="155"/>
      <c r="K36" s="154">
        <f t="shared" si="3"/>
        <v>0</v>
      </c>
      <c r="L36" s="154">
        <v>21</v>
      </c>
      <c r="M36" s="154">
        <f t="shared" si="4"/>
        <v>0</v>
      </c>
      <c r="N36" s="147">
        <v>0.17499999999999999</v>
      </c>
      <c r="O36" s="147">
        <f t="shared" si="5"/>
        <v>0.17499999999999999</v>
      </c>
      <c r="P36" s="147">
        <v>0</v>
      </c>
      <c r="Q36" s="147">
        <f t="shared" si="6"/>
        <v>0</v>
      </c>
      <c r="R36" s="147"/>
      <c r="S36" s="147"/>
      <c r="T36" s="148">
        <v>0</v>
      </c>
      <c r="U36" s="147">
        <f t="shared" si="7"/>
        <v>0</v>
      </c>
      <c r="V36" s="139"/>
      <c r="W36" s="139"/>
      <c r="X36" s="139"/>
      <c r="Y36" s="139"/>
      <c r="Z36" s="139"/>
      <c r="AA36" s="139"/>
      <c r="AB36" s="139"/>
      <c r="AC36" s="139"/>
      <c r="AD36" s="139"/>
      <c r="AE36" s="139" t="s">
        <v>110</v>
      </c>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row>
    <row r="37" spans="1:60" outlineLevel="1" x14ac:dyDescent="0.25">
      <c r="A37" s="140">
        <v>25</v>
      </c>
      <c r="B37" s="140" t="s">
        <v>164</v>
      </c>
      <c r="C37" s="184" t="s">
        <v>293</v>
      </c>
      <c r="D37" s="146" t="s">
        <v>106</v>
      </c>
      <c r="E37" s="152">
        <v>1</v>
      </c>
      <c r="F37" s="154">
        <f t="shared" si="0"/>
        <v>0</v>
      </c>
      <c r="G37" s="154">
        <f t="shared" si="1"/>
        <v>0</v>
      </c>
      <c r="H37" s="155"/>
      <c r="I37" s="154">
        <f t="shared" si="2"/>
        <v>0</v>
      </c>
      <c r="J37" s="155"/>
      <c r="K37" s="154">
        <f t="shared" si="3"/>
        <v>0</v>
      </c>
      <c r="L37" s="154">
        <v>21</v>
      </c>
      <c r="M37" s="154">
        <f t="shared" si="4"/>
        <v>0</v>
      </c>
      <c r="N37" s="147">
        <v>0.17499999999999999</v>
      </c>
      <c r="O37" s="147">
        <f t="shared" si="5"/>
        <v>0.17499999999999999</v>
      </c>
      <c r="P37" s="147">
        <v>0</v>
      </c>
      <c r="Q37" s="147">
        <f t="shared" si="6"/>
        <v>0</v>
      </c>
      <c r="R37" s="147"/>
      <c r="S37" s="147"/>
      <c r="T37" s="148">
        <v>0</v>
      </c>
      <c r="U37" s="147">
        <f t="shared" si="7"/>
        <v>0</v>
      </c>
      <c r="V37" s="139"/>
      <c r="W37" s="139"/>
      <c r="X37" s="139"/>
      <c r="Y37" s="139"/>
      <c r="Z37" s="139"/>
      <c r="AA37" s="139"/>
      <c r="AB37" s="139"/>
      <c r="AC37" s="139"/>
      <c r="AD37" s="139"/>
      <c r="AE37" s="139" t="s">
        <v>110</v>
      </c>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row>
    <row r="38" spans="1:60" outlineLevel="1" x14ac:dyDescent="0.25">
      <c r="A38" s="140">
        <v>26</v>
      </c>
      <c r="B38" s="140" t="s">
        <v>166</v>
      </c>
      <c r="C38" s="184" t="s">
        <v>294</v>
      </c>
      <c r="D38" s="146" t="s">
        <v>106</v>
      </c>
      <c r="E38" s="152">
        <v>1</v>
      </c>
      <c r="F38" s="154">
        <f t="shared" si="0"/>
        <v>0</v>
      </c>
      <c r="G38" s="154">
        <f t="shared" si="1"/>
        <v>0</v>
      </c>
      <c r="H38" s="155"/>
      <c r="I38" s="154">
        <f t="shared" si="2"/>
        <v>0</v>
      </c>
      <c r="J38" s="155"/>
      <c r="K38" s="154">
        <f t="shared" si="3"/>
        <v>0</v>
      </c>
      <c r="L38" s="154">
        <v>21</v>
      </c>
      <c r="M38" s="154">
        <f t="shared" si="4"/>
        <v>0</v>
      </c>
      <c r="N38" s="147">
        <v>0.17499999999999999</v>
      </c>
      <c r="O38" s="147">
        <f t="shared" si="5"/>
        <v>0.17499999999999999</v>
      </c>
      <c r="P38" s="147">
        <v>0</v>
      </c>
      <c r="Q38" s="147">
        <f t="shared" si="6"/>
        <v>0</v>
      </c>
      <c r="R38" s="147"/>
      <c r="S38" s="147"/>
      <c r="T38" s="148">
        <v>0</v>
      </c>
      <c r="U38" s="147">
        <f t="shared" si="7"/>
        <v>0</v>
      </c>
      <c r="V38" s="139"/>
      <c r="W38" s="139"/>
      <c r="X38" s="139"/>
      <c r="Y38" s="139"/>
      <c r="Z38" s="139"/>
      <c r="AA38" s="139"/>
      <c r="AB38" s="139"/>
      <c r="AC38" s="139"/>
      <c r="AD38" s="139"/>
      <c r="AE38" s="139" t="s">
        <v>110</v>
      </c>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row>
    <row r="39" spans="1:60" outlineLevel="1" x14ac:dyDescent="0.25">
      <c r="A39" s="140">
        <v>27</v>
      </c>
      <c r="B39" s="140" t="s">
        <v>168</v>
      </c>
      <c r="C39" s="184" t="s">
        <v>295</v>
      </c>
      <c r="D39" s="146" t="s">
        <v>106</v>
      </c>
      <c r="E39" s="152">
        <v>1</v>
      </c>
      <c r="F39" s="154">
        <f t="shared" si="0"/>
        <v>0</v>
      </c>
      <c r="G39" s="154">
        <f t="shared" si="1"/>
        <v>0</v>
      </c>
      <c r="H39" s="155"/>
      <c r="I39" s="154">
        <f t="shared" si="2"/>
        <v>0</v>
      </c>
      <c r="J39" s="155"/>
      <c r="K39" s="154">
        <f t="shared" si="3"/>
        <v>0</v>
      </c>
      <c r="L39" s="154">
        <v>21</v>
      </c>
      <c r="M39" s="154">
        <f t="shared" si="4"/>
        <v>0</v>
      </c>
      <c r="N39" s="147">
        <v>0.17499999999999999</v>
      </c>
      <c r="O39" s="147">
        <f t="shared" si="5"/>
        <v>0.17499999999999999</v>
      </c>
      <c r="P39" s="147">
        <v>0</v>
      </c>
      <c r="Q39" s="147">
        <f t="shared" si="6"/>
        <v>0</v>
      </c>
      <c r="R39" s="147"/>
      <c r="S39" s="147"/>
      <c r="T39" s="148">
        <v>0</v>
      </c>
      <c r="U39" s="147">
        <f t="shared" si="7"/>
        <v>0</v>
      </c>
      <c r="V39" s="139"/>
      <c r="W39" s="139"/>
      <c r="X39" s="139"/>
      <c r="Y39" s="139"/>
      <c r="Z39" s="139"/>
      <c r="AA39" s="139"/>
      <c r="AB39" s="139"/>
      <c r="AC39" s="139"/>
      <c r="AD39" s="139"/>
      <c r="AE39" s="139" t="s">
        <v>110</v>
      </c>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row>
    <row r="40" spans="1:60" outlineLevel="1" x14ac:dyDescent="0.25">
      <c r="A40" s="140">
        <v>28</v>
      </c>
      <c r="B40" s="140" t="s">
        <v>170</v>
      </c>
      <c r="C40" s="184" t="s">
        <v>296</v>
      </c>
      <c r="D40" s="146" t="s">
        <v>106</v>
      </c>
      <c r="E40" s="152">
        <v>1</v>
      </c>
      <c r="F40" s="154">
        <f t="shared" si="0"/>
        <v>0</v>
      </c>
      <c r="G40" s="154">
        <f t="shared" si="1"/>
        <v>0</v>
      </c>
      <c r="H40" s="155"/>
      <c r="I40" s="154">
        <f t="shared" si="2"/>
        <v>0</v>
      </c>
      <c r="J40" s="155"/>
      <c r="K40" s="154">
        <f t="shared" si="3"/>
        <v>0</v>
      </c>
      <c r="L40" s="154">
        <v>21</v>
      </c>
      <c r="M40" s="154">
        <f t="shared" si="4"/>
        <v>0</v>
      </c>
      <c r="N40" s="147">
        <v>0.17499999999999999</v>
      </c>
      <c r="O40" s="147">
        <f t="shared" si="5"/>
        <v>0.17499999999999999</v>
      </c>
      <c r="P40" s="147">
        <v>0</v>
      </c>
      <c r="Q40" s="147">
        <f t="shared" si="6"/>
        <v>0</v>
      </c>
      <c r="R40" s="147"/>
      <c r="S40" s="147"/>
      <c r="T40" s="148">
        <v>0</v>
      </c>
      <c r="U40" s="147">
        <f t="shared" si="7"/>
        <v>0</v>
      </c>
      <c r="V40" s="139"/>
      <c r="W40" s="139"/>
      <c r="X40" s="139"/>
      <c r="Y40" s="139"/>
      <c r="Z40" s="139"/>
      <c r="AA40" s="139"/>
      <c r="AB40" s="139"/>
      <c r="AC40" s="139"/>
      <c r="AD40" s="139"/>
      <c r="AE40" s="139" t="s">
        <v>110</v>
      </c>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row>
    <row r="41" spans="1:60" outlineLevel="1" x14ac:dyDescent="0.25">
      <c r="A41" s="140">
        <v>29</v>
      </c>
      <c r="B41" s="140" t="s">
        <v>172</v>
      </c>
      <c r="C41" s="184" t="s">
        <v>297</v>
      </c>
      <c r="D41" s="146" t="s">
        <v>106</v>
      </c>
      <c r="E41" s="152">
        <v>1</v>
      </c>
      <c r="F41" s="154">
        <f t="shared" si="0"/>
        <v>0</v>
      </c>
      <c r="G41" s="154">
        <f t="shared" si="1"/>
        <v>0</v>
      </c>
      <c r="H41" s="155"/>
      <c r="I41" s="154">
        <f t="shared" si="2"/>
        <v>0</v>
      </c>
      <c r="J41" s="155"/>
      <c r="K41" s="154">
        <f t="shared" si="3"/>
        <v>0</v>
      </c>
      <c r="L41" s="154">
        <v>21</v>
      </c>
      <c r="M41" s="154">
        <f t="shared" si="4"/>
        <v>0</v>
      </c>
      <c r="N41" s="147">
        <v>0.17499999999999999</v>
      </c>
      <c r="O41" s="147">
        <f t="shared" si="5"/>
        <v>0.17499999999999999</v>
      </c>
      <c r="P41" s="147">
        <v>0</v>
      </c>
      <c r="Q41" s="147">
        <f t="shared" si="6"/>
        <v>0</v>
      </c>
      <c r="R41" s="147"/>
      <c r="S41" s="147"/>
      <c r="T41" s="148">
        <v>0</v>
      </c>
      <c r="U41" s="147">
        <f t="shared" si="7"/>
        <v>0</v>
      </c>
      <c r="V41" s="139"/>
      <c r="W41" s="139"/>
      <c r="X41" s="139"/>
      <c r="Y41" s="139"/>
      <c r="Z41" s="139"/>
      <c r="AA41" s="139"/>
      <c r="AB41" s="139"/>
      <c r="AC41" s="139"/>
      <c r="AD41" s="139"/>
      <c r="AE41" s="139" t="s">
        <v>110</v>
      </c>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row>
    <row r="42" spans="1:60" outlineLevel="1" x14ac:dyDescent="0.25">
      <c r="A42" s="140">
        <v>30</v>
      </c>
      <c r="B42" s="140" t="s">
        <v>174</v>
      </c>
      <c r="C42" s="184" t="s">
        <v>298</v>
      </c>
      <c r="D42" s="146" t="s">
        <v>106</v>
      </c>
      <c r="E42" s="152">
        <v>1</v>
      </c>
      <c r="F42" s="154">
        <f t="shared" si="0"/>
        <v>0</v>
      </c>
      <c r="G42" s="154">
        <f t="shared" si="1"/>
        <v>0</v>
      </c>
      <c r="H42" s="155"/>
      <c r="I42" s="154">
        <f t="shared" si="2"/>
        <v>0</v>
      </c>
      <c r="J42" s="155"/>
      <c r="K42" s="154">
        <f t="shared" si="3"/>
        <v>0</v>
      </c>
      <c r="L42" s="154">
        <v>21</v>
      </c>
      <c r="M42" s="154">
        <f t="shared" si="4"/>
        <v>0</v>
      </c>
      <c r="N42" s="147">
        <v>0.17499999999999999</v>
      </c>
      <c r="O42" s="147">
        <f t="shared" si="5"/>
        <v>0.17499999999999999</v>
      </c>
      <c r="P42" s="147">
        <v>0</v>
      </c>
      <c r="Q42" s="147">
        <f t="shared" si="6"/>
        <v>0</v>
      </c>
      <c r="R42" s="147"/>
      <c r="S42" s="147"/>
      <c r="T42" s="148">
        <v>0</v>
      </c>
      <c r="U42" s="147">
        <f t="shared" si="7"/>
        <v>0</v>
      </c>
      <c r="V42" s="139"/>
      <c r="W42" s="139"/>
      <c r="X42" s="139"/>
      <c r="Y42" s="139"/>
      <c r="Z42" s="139"/>
      <c r="AA42" s="139"/>
      <c r="AB42" s="139"/>
      <c r="AC42" s="139"/>
      <c r="AD42" s="139"/>
      <c r="AE42" s="139" t="s">
        <v>110</v>
      </c>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row>
    <row r="43" spans="1:60" outlineLevel="1" x14ac:dyDescent="0.25">
      <c r="A43" s="140">
        <v>31</v>
      </c>
      <c r="B43" s="140" t="s">
        <v>299</v>
      </c>
      <c r="C43" s="184" t="s">
        <v>300</v>
      </c>
      <c r="D43" s="146" t="s">
        <v>106</v>
      </c>
      <c r="E43" s="152">
        <v>1</v>
      </c>
      <c r="F43" s="154">
        <f t="shared" si="0"/>
        <v>0</v>
      </c>
      <c r="G43" s="154">
        <f t="shared" si="1"/>
        <v>0</v>
      </c>
      <c r="H43" s="155"/>
      <c r="I43" s="154">
        <f t="shared" si="2"/>
        <v>0</v>
      </c>
      <c r="J43" s="155"/>
      <c r="K43" s="154">
        <f t="shared" si="3"/>
        <v>0</v>
      </c>
      <c r="L43" s="154">
        <v>21</v>
      </c>
      <c r="M43" s="154">
        <f t="shared" si="4"/>
        <v>0</v>
      </c>
      <c r="N43" s="147">
        <v>0</v>
      </c>
      <c r="O43" s="147">
        <f t="shared" si="5"/>
        <v>0</v>
      </c>
      <c r="P43" s="147">
        <v>0</v>
      </c>
      <c r="Q43" s="147">
        <f t="shared" si="6"/>
        <v>0</v>
      </c>
      <c r="R43" s="147"/>
      <c r="S43" s="147"/>
      <c r="T43" s="148">
        <v>0.28999999999999998</v>
      </c>
      <c r="U43" s="147">
        <f t="shared" si="7"/>
        <v>0.28999999999999998</v>
      </c>
      <c r="V43" s="139"/>
      <c r="W43" s="139"/>
      <c r="X43" s="139"/>
      <c r="Y43" s="139"/>
      <c r="Z43" s="139"/>
      <c r="AA43" s="139"/>
      <c r="AB43" s="139"/>
      <c r="AC43" s="139"/>
      <c r="AD43" s="139"/>
      <c r="AE43" s="139" t="s">
        <v>107</v>
      </c>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row>
    <row r="44" spans="1:60" outlineLevel="1" x14ac:dyDescent="0.25">
      <c r="A44" s="140">
        <v>32</v>
      </c>
      <c r="B44" s="140" t="s">
        <v>301</v>
      </c>
      <c r="C44" s="184" t="s">
        <v>302</v>
      </c>
      <c r="D44" s="146" t="s">
        <v>106</v>
      </c>
      <c r="E44" s="152">
        <v>1</v>
      </c>
      <c r="F44" s="154">
        <f t="shared" si="0"/>
        <v>0</v>
      </c>
      <c r="G44" s="154">
        <f t="shared" si="1"/>
        <v>0</v>
      </c>
      <c r="H44" s="155"/>
      <c r="I44" s="154">
        <f t="shared" si="2"/>
        <v>0</v>
      </c>
      <c r="J44" s="155"/>
      <c r="K44" s="154">
        <f t="shared" si="3"/>
        <v>0</v>
      </c>
      <c r="L44" s="154">
        <v>21</v>
      </c>
      <c r="M44" s="154">
        <f t="shared" si="4"/>
        <v>0</v>
      </c>
      <c r="N44" s="147">
        <v>1.4999999999999999E-4</v>
      </c>
      <c r="O44" s="147">
        <f t="shared" si="5"/>
        <v>1.4999999999999999E-4</v>
      </c>
      <c r="P44" s="147">
        <v>0</v>
      </c>
      <c r="Q44" s="147">
        <f t="shared" si="6"/>
        <v>0</v>
      </c>
      <c r="R44" s="147"/>
      <c r="S44" s="147"/>
      <c r="T44" s="148">
        <v>0</v>
      </c>
      <c r="U44" s="147">
        <f t="shared" si="7"/>
        <v>0</v>
      </c>
      <c r="V44" s="139"/>
      <c r="W44" s="139"/>
      <c r="X44" s="139"/>
      <c r="Y44" s="139"/>
      <c r="Z44" s="139"/>
      <c r="AA44" s="139"/>
      <c r="AB44" s="139"/>
      <c r="AC44" s="139"/>
      <c r="AD44" s="139"/>
      <c r="AE44" s="139" t="s">
        <v>110</v>
      </c>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row>
    <row r="45" spans="1:60" outlineLevel="1" x14ac:dyDescent="0.25">
      <c r="A45" s="140">
        <v>33</v>
      </c>
      <c r="B45" s="140" t="s">
        <v>303</v>
      </c>
      <c r="C45" s="184" t="s">
        <v>304</v>
      </c>
      <c r="D45" s="146" t="s">
        <v>106</v>
      </c>
      <c r="E45" s="152">
        <v>11</v>
      </c>
      <c r="F45" s="154">
        <f t="shared" si="0"/>
        <v>0</v>
      </c>
      <c r="G45" s="154">
        <f t="shared" si="1"/>
        <v>0</v>
      </c>
      <c r="H45" s="155"/>
      <c r="I45" s="154">
        <f t="shared" si="2"/>
        <v>0</v>
      </c>
      <c r="J45" s="155"/>
      <c r="K45" s="154">
        <f t="shared" si="3"/>
        <v>0</v>
      </c>
      <c r="L45" s="154">
        <v>21</v>
      </c>
      <c r="M45" s="154">
        <f t="shared" si="4"/>
        <v>0</v>
      </c>
      <c r="N45" s="147">
        <v>0</v>
      </c>
      <c r="O45" s="147">
        <f t="shared" si="5"/>
        <v>0</v>
      </c>
      <c r="P45" s="147">
        <v>0</v>
      </c>
      <c r="Q45" s="147">
        <f t="shared" si="6"/>
        <v>0</v>
      </c>
      <c r="R45" s="147"/>
      <c r="S45" s="147"/>
      <c r="T45" s="148">
        <v>0.37</v>
      </c>
      <c r="U45" s="147">
        <f t="shared" si="7"/>
        <v>4.07</v>
      </c>
      <c r="V45" s="139"/>
      <c r="W45" s="139"/>
      <c r="X45" s="139"/>
      <c r="Y45" s="139"/>
      <c r="Z45" s="139"/>
      <c r="AA45" s="139"/>
      <c r="AB45" s="139"/>
      <c r="AC45" s="139"/>
      <c r="AD45" s="139"/>
      <c r="AE45" s="139" t="s">
        <v>107</v>
      </c>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row>
    <row r="46" spans="1:60" outlineLevel="1" x14ac:dyDescent="0.25">
      <c r="A46" s="140">
        <v>34</v>
      </c>
      <c r="B46" s="140" t="s">
        <v>305</v>
      </c>
      <c r="C46" s="184" t="s">
        <v>306</v>
      </c>
      <c r="D46" s="146" t="s">
        <v>106</v>
      </c>
      <c r="E46" s="152">
        <v>4</v>
      </c>
      <c r="F46" s="154">
        <f t="shared" si="0"/>
        <v>0</v>
      </c>
      <c r="G46" s="154">
        <f t="shared" si="1"/>
        <v>0</v>
      </c>
      <c r="H46" s="155"/>
      <c r="I46" s="154">
        <f t="shared" si="2"/>
        <v>0</v>
      </c>
      <c r="J46" s="155"/>
      <c r="K46" s="154">
        <f t="shared" si="3"/>
        <v>0</v>
      </c>
      <c r="L46" s="154">
        <v>21</v>
      </c>
      <c r="M46" s="154">
        <f t="shared" si="4"/>
        <v>0</v>
      </c>
      <c r="N46" s="147">
        <v>2.0000000000000001E-4</v>
      </c>
      <c r="O46" s="147">
        <f t="shared" si="5"/>
        <v>8.0000000000000004E-4</v>
      </c>
      <c r="P46" s="147">
        <v>0</v>
      </c>
      <c r="Q46" s="147">
        <f t="shared" si="6"/>
        <v>0</v>
      </c>
      <c r="R46" s="147"/>
      <c r="S46" s="147"/>
      <c r="T46" s="148">
        <v>0</v>
      </c>
      <c r="U46" s="147">
        <f t="shared" si="7"/>
        <v>0</v>
      </c>
      <c r="V46" s="139"/>
      <c r="W46" s="139"/>
      <c r="X46" s="139"/>
      <c r="Y46" s="139"/>
      <c r="Z46" s="139"/>
      <c r="AA46" s="139"/>
      <c r="AB46" s="139"/>
      <c r="AC46" s="139"/>
      <c r="AD46" s="139"/>
      <c r="AE46" s="139" t="s">
        <v>110</v>
      </c>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row>
    <row r="47" spans="1:60" outlineLevel="1" x14ac:dyDescent="0.25">
      <c r="A47" s="140">
        <v>35</v>
      </c>
      <c r="B47" s="140" t="s">
        <v>307</v>
      </c>
      <c r="C47" s="184" t="s">
        <v>308</v>
      </c>
      <c r="D47" s="146" t="s">
        <v>106</v>
      </c>
      <c r="E47" s="152">
        <v>1</v>
      </c>
      <c r="F47" s="154">
        <f t="shared" si="0"/>
        <v>0</v>
      </c>
      <c r="G47" s="154">
        <f t="shared" si="1"/>
        <v>0</v>
      </c>
      <c r="H47" s="155"/>
      <c r="I47" s="154">
        <f t="shared" si="2"/>
        <v>0</v>
      </c>
      <c r="J47" s="155"/>
      <c r="K47" s="154">
        <f t="shared" si="3"/>
        <v>0</v>
      </c>
      <c r="L47" s="154">
        <v>21</v>
      </c>
      <c r="M47" s="154">
        <f t="shared" si="4"/>
        <v>0</v>
      </c>
      <c r="N47" s="147">
        <v>2.5000000000000001E-4</v>
      </c>
      <c r="O47" s="147">
        <f t="shared" si="5"/>
        <v>2.5000000000000001E-4</v>
      </c>
      <c r="P47" s="147">
        <v>0</v>
      </c>
      <c r="Q47" s="147">
        <f t="shared" si="6"/>
        <v>0</v>
      </c>
      <c r="R47" s="147"/>
      <c r="S47" s="147"/>
      <c r="T47" s="148">
        <v>0</v>
      </c>
      <c r="U47" s="147">
        <f t="shared" si="7"/>
        <v>0</v>
      </c>
      <c r="V47" s="139"/>
      <c r="W47" s="139"/>
      <c r="X47" s="139"/>
      <c r="Y47" s="139"/>
      <c r="Z47" s="139"/>
      <c r="AA47" s="139"/>
      <c r="AB47" s="139"/>
      <c r="AC47" s="139"/>
      <c r="AD47" s="139"/>
      <c r="AE47" s="139" t="s">
        <v>110</v>
      </c>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row>
    <row r="48" spans="1:60" outlineLevel="1" x14ac:dyDescent="0.25">
      <c r="A48" s="140">
        <v>36</v>
      </c>
      <c r="B48" s="140" t="s">
        <v>309</v>
      </c>
      <c r="C48" s="184" t="s">
        <v>310</v>
      </c>
      <c r="D48" s="146" t="s">
        <v>106</v>
      </c>
      <c r="E48" s="152">
        <v>6</v>
      </c>
      <c r="F48" s="154">
        <f t="shared" si="0"/>
        <v>0</v>
      </c>
      <c r="G48" s="154">
        <f t="shared" si="1"/>
        <v>0</v>
      </c>
      <c r="H48" s="155"/>
      <c r="I48" s="154">
        <f t="shared" si="2"/>
        <v>0</v>
      </c>
      <c r="J48" s="155"/>
      <c r="K48" s="154">
        <f t="shared" si="3"/>
        <v>0</v>
      </c>
      <c r="L48" s="154">
        <v>21</v>
      </c>
      <c r="M48" s="154">
        <f t="shared" si="4"/>
        <v>0</v>
      </c>
      <c r="N48" s="147">
        <v>3.5E-4</v>
      </c>
      <c r="O48" s="147">
        <f t="shared" si="5"/>
        <v>2.0999999999999999E-3</v>
      </c>
      <c r="P48" s="147">
        <v>0</v>
      </c>
      <c r="Q48" s="147">
        <f t="shared" si="6"/>
        <v>0</v>
      </c>
      <c r="R48" s="147"/>
      <c r="S48" s="147"/>
      <c r="T48" s="148">
        <v>0</v>
      </c>
      <c r="U48" s="147">
        <f t="shared" si="7"/>
        <v>0</v>
      </c>
      <c r="V48" s="139"/>
      <c r="W48" s="139"/>
      <c r="X48" s="139"/>
      <c r="Y48" s="139"/>
      <c r="Z48" s="139"/>
      <c r="AA48" s="139"/>
      <c r="AB48" s="139"/>
      <c r="AC48" s="139"/>
      <c r="AD48" s="139"/>
      <c r="AE48" s="139" t="s">
        <v>110</v>
      </c>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row>
    <row r="49" spans="1:60" outlineLevel="1" x14ac:dyDescent="0.25">
      <c r="A49" s="140">
        <v>37</v>
      </c>
      <c r="B49" s="140" t="s">
        <v>185</v>
      </c>
      <c r="C49" s="184" t="s">
        <v>186</v>
      </c>
      <c r="D49" s="146" t="s">
        <v>106</v>
      </c>
      <c r="E49" s="152">
        <v>4</v>
      </c>
      <c r="F49" s="154">
        <f t="shared" si="0"/>
        <v>0</v>
      </c>
      <c r="G49" s="154">
        <f t="shared" si="1"/>
        <v>0</v>
      </c>
      <c r="H49" s="155"/>
      <c r="I49" s="154">
        <f t="shared" si="2"/>
        <v>0</v>
      </c>
      <c r="J49" s="155"/>
      <c r="K49" s="154">
        <f t="shared" si="3"/>
        <v>0</v>
      </c>
      <c r="L49" s="154">
        <v>21</v>
      </c>
      <c r="M49" s="154">
        <f t="shared" si="4"/>
        <v>0</v>
      </c>
      <c r="N49" s="147">
        <v>0</v>
      </c>
      <c r="O49" s="147">
        <f t="shared" si="5"/>
        <v>0</v>
      </c>
      <c r="P49" s="147">
        <v>0</v>
      </c>
      <c r="Q49" s="147">
        <f t="shared" si="6"/>
        <v>0</v>
      </c>
      <c r="R49" s="147"/>
      <c r="S49" s="147"/>
      <c r="T49" s="148">
        <v>0.37</v>
      </c>
      <c r="U49" s="147">
        <f t="shared" si="7"/>
        <v>1.48</v>
      </c>
      <c r="V49" s="139"/>
      <c r="W49" s="139"/>
      <c r="X49" s="139"/>
      <c r="Y49" s="139"/>
      <c r="Z49" s="139"/>
      <c r="AA49" s="139"/>
      <c r="AB49" s="139"/>
      <c r="AC49" s="139"/>
      <c r="AD49" s="139"/>
      <c r="AE49" s="139" t="s">
        <v>107</v>
      </c>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row>
    <row r="50" spans="1:60" outlineLevel="1" x14ac:dyDescent="0.25">
      <c r="A50" s="140">
        <v>38</v>
      </c>
      <c r="B50" s="140" t="s">
        <v>187</v>
      </c>
      <c r="C50" s="184" t="s">
        <v>188</v>
      </c>
      <c r="D50" s="146" t="s">
        <v>106</v>
      </c>
      <c r="E50" s="152">
        <v>5</v>
      </c>
      <c r="F50" s="154">
        <f t="shared" si="0"/>
        <v>0</v>
      </c>
      <c r="G50" s="154">
        <f t="shared" si="1"/>
        <v>0</v>
      </c>
      <c r="H50" s="155"/>
      <c r="I50" s="154">
        <f t="shared" si="2"/>
        <v>0</v>
      </c>
      <c r="J50" s="155"/>
      <c r="K50" s="154">
        <f t="shared" si="3"/>
        <v>0</v>
      </c>
      <c r="L50" s="154">
        <v>21</v>
      </c>
      <c r="M50" s="154">
        <f t="shared" si="4"/>
        <v>0</v>
      </c>
      <c r="N50" s="147">
        <v>0</v>
      </c>
      <c r="O50" s="147">
        <f t="shared" si="5"/>
        <v>0</v>
      </c>
      <c r="P50" s="147">
        <v>0</v>
      </c>
      <c r="Q50" s="147">
        <f t="shared" si="6"/>
        <v>0</v>
      </c>
      <c r="R50" s="147"/>
      <c r="S50" s="147"/>
      <c r="T50" s="148">
        <v>0.51</v>
      </c>
      <c r="U50" s="147">
        <f t="shared" si="7"/>
        <v>2.5499999999999998</v>
      </c>
      <c r="V50" s="139"/>
      <c r="W50" s="139"/>
      <c r="X50" s="139"/>
      <c r="Y50" s="139"/>
      <c r="Z50" s="139"/>
      <c r="AA50" s="139"/>
      <c r="AB50" s="139"/>
      <c r="AC50" s="139"/>
      <c r="AD50" s="139"/>
      <c r="AE50" s="139" t="s">
        <v>107</v>
      </c>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row>
    <row r="51" spans="1:60" outlineLevel="1" x14ac:dyDescent="0.25">
      <c r="A51" s="140">
        <v>39</v>
      </c>
      <c r="B51" s="140" t="s">
        <v>191</v>
      </c>
      <c r="C51" s="184" t="s">
        <v>311</v>
      </c>
      <c r="D51" s="146" t="s">
        <v>106</v>
      </c>
      <c r="E51" s="152">
        <v>4</v>
      </c>
      <c r="F51" s="154">
        <f t="shared" si="0"/>
        <v>0</v>
      </c>
      <c r="G51" s="154">
        <f t="shared" si="1"/>
        <v>0</v>
      </c>
      <c r="H51" s="155"/>
      <c r="I51" s="154">
        <f t="shared" si="2"/>
        <v>0</v>
      </c>
      <c r="J51" s="155"/>
      <c r="K51" s="154">
        <f t="shared" si="3"/>
        <v>0</v>
      </c>
      <c r="L51" s="154">
        <v>21</v>
      </c>
      <c r="M51" s="154">
        <f t="shared" si="4"/>
        <v>0</v>
      </c>
      <c r="N51" s="147">
        <v>1.4E-3</v>
      </c>
      <c r="O51" s="147">
        <f t="shared" si="5"/>
        <v>5.5999999999999999E-3</v>
      </c>
      <c r="P51" s="147">
        <v>0</v>
      </c>
      <c r="Q51" s="147">
        <f t="shared" si="6"/>
        <v>0</v>
      </c>
      <c r="R51" s="147"/>
      <c r="S51" s="147"/>
      <c r="T51" s="148">
        <v>0</v>
      </c>
      <c r="U51" s="147">
        <f t="shared" si="7"/>
        <v>0</v>
      </c>
      <c r="V51" s="139"/>
      <c r="W51" s="139"/>
      <c r="X51" s="139"/>
      <c r="Y51" s="139"/>
      <c r="Z51" s="139"/>
      <c r="AA51" s="139"/>
      <c r="AB51" s="139"/>
      <c r="AC51" s="139"/>
      <c r="AD51" s="139"/>
      <c r="AE51" s="139" t="s">
        <v>110</v>
      </c>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row>
    <row r="52" spans="1:60" outlineLevel="1" x14ac:dyDescent="0.25">
      <c r="A52" s="140">
        <v>40</v>
      </c>
      <c r="B52" s="140" t="s">
        <v>193</v>
      </c>
      <c r="C52" s="184" t="s">
        <v>312</v>
      </c>
      <c r="D52" s="146" t="s">
        <v>106</v>
      </c>
      <c r="E52" s="152">
        <v>5</v>
      </c>
      <c r="F52" s="154">
        <f t="shared" si="0"/>
        <v>0</v>
      </c>
      <c r="G52" s="154">
        <f t="shared" si="1"/>
        <v>0</v>
      </c>
      <c r="H52" s="155"/>
      <c r="I52" s="154">
        <f t="shared" si="2"/>
        <v>0</v>
      </c>
      <c r="J52" s="155"/>
      <c r="K52" s="154">
        <f t="shared" si="3"/>
        <v>0</v>
      </c>
      <c r="L52" s="154">
        <v>21</v>
      </c>
      <c r="M52" s="154">
        <f t="shared" si="4"/>
        <v>0</v>
      </c>
      <c r="N52" s="147">
        <v>1.99E-3</v>
      </c>
      <c r="O52" s="147">
        <f t="shared" si="5"/>
        <v>9.9500000000000005E-3</v>
      </c>
      <c r="P52" s="147">
        <v>0</v>
      </c>
      <c r="Q52" s="147">
        <f t="shared" si="6"/>
        <v>0</v>
      </c>
      <c r="R52" s="147"/>
      <c r="S52" s="147"/>
      <c r="T52" s="148">
        <v>0</v>
      </c>
      <c r="U52" s="147">
        <f t="shared" si="7"/>
        <v>0</v>
      </c>
      <c r="V52" s="139"/>
      <c r="W52" s="139"/>
      <c r="X52" s="139"/>
      <c r="Y52" s="139"/>
      <c r="Z52" s="139"/>
      <c r="AA52" s="139"/>
      <c r="AB52" s="139"/>
      <c r="AC52" s="139"/>
      <c r="AD52" s="139"/>
      <c r="AE52" s="139" t="s">
        <v>110</v>
      </c>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row>
    <row r="53" spans="1:60" outlineLevel="1" x14ac:dyDescent="0.25">
      <c r="A53" s="140">
        <v>41</v>
      </c>
      <c r="B53" s="140" t="s">
        <v>201</v>
      </c>
      <c r="C53" s="184" t="s">
        <v>202</v>
      </c>
      <c r="D53" s="146" t="s">
        <v>115</v>
      </c>
      <c r="E53" s="152">
        <v>429</v>
      </c>
      <c r="F53" s="154">
        <f t="shared" si="0"/>
        <v>0</v>
      </c>
      <c r="G53" s="154">
        <f t="shared" si="1"/>
        <v>0</v>
      </c>
      <c r="H53" s="155"/>
      <c r="I53" s="154">
        <f t="shared" si="2"/>
        <v>0</v>
      </c>
      <c r="J53" s="155"/>
      <c r="K53" s="154">
        <f t="shared" si="3"/>
        <v>0</v>
      </c>
      <c r="L53" s="154">
        <v>21</v>
      </c>
      <c r="M53" s="154">
        <f t="shared" si="4"/>
        <v>0</v>
      </c>
      <c r="N53" s="147">
        <v>0</v>
      </c>
      <c r="O53" s="147">
        <f t="shared" si="5"/>
        <v>0</v>
      </c>
      <c r="P53" s="147">
        <v>0</v>
      </c>
      <c r="Q53" s="147">
        <f t="shared" si="6"/>
        <v>0</v>
      </c>
      <c r="R53" s="147"/>
      <c r="S53" s="147"/>
      <c r="T53" s="148">
        <v>1.69</v>
      </c>
      <c r="U53" s="147">
        <f t="shared" si="7"/>
        <v>725.01</v>
      </c>
      <c r="V53" s="139"/>
      <c r="W53" s="139"/>
      <c r="X53" s="139"/>
      <c r="Y53" s="139"/>
      <c r="Z53" s="139"/>
      <c r="AA53" s="139"/>
      <c r="AB53" s="139"/>
      <c r="AC53" s="139"/>
      <c r="AD53" s="139"/>
      <c r="AE53" s="139" t="s">
        <v>107</v>
      </c>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row>
    <row r="54" spans="1:60" ht="20.399999999999999" outlineLevel="1" x14ac:dyDescent="0.25">
      <c r="A54" s="140">
        <v>42</v>
      </c>
      <c r="B54" s="140" t="s">
        <v>206</v>
      </c>
      <c r="C54" s="184" t="s">
        <v>313</v>
      </c>
      <c r="D54" s="146" t="s">
        <v>115</v>
      </c>
      <c r="E54" s="152">
        <v>429</v>
      </c>
      <c r="F54" s="154">
        <f t="shared" si="0"/>
        <v>0</v>
      </c>
      <c r="G54" s="154">
        <f t="shared" si="1"/>
        <v>0</v>
      </c>
      <c r="H54" s="155"/>
      <c r="I54" s="154">
        <f t="shared" si="2"/>
        <v>0</v>
      </c>
      <c r="J54" s="155"/>
      <c r="K54" s="154">
        <f t="shared" si="3"/>
        <v>0</v>
      </c>
      <c r="L54" s="154">
        <v>21</v>
      </c>
      <c r="M54" s="154">
        <f t="shared" si="4"/>
        <v>0</v>
      </c>
      <c r="N54" s="147">
        <v>0.01</v>
      </c>
      <c r="O54" s="147">
        <f t="shared" si="5"/>
        <v>4.29</v>
      </c>
      <c r="P54" s="147">
        <v>0</v>
      </c>
      <c r="Q54" s="147">
        <f t="shared" si="6"/>
        <v>0</v>
      </c>
      <c r="R54" s="147"/>
      <c r="S54" s="147"/>
      <c r="T54" s="148">
        <v>0</v>
      </c>
      <c r="U54" s="147">
        <f t="shared" si="7"/>
        <v>0</v>
      </c>
      <c r="V54" s="139"/>
      <c r="W54" s="139"/>
      <c r="X54" s="139"/>
      <c r="Y54" s="139"/>
      <c r="Z54" s="139"/>
      <c r="AA54" s="139"/>
      <c r="AB54" s="139"/>
      <c r="AC54" s="139"/>
      <c r="AD54" s="139"/>
      <c r="AE54" s="139" t="s">
        <v>110</v>
      </c>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row>
    <row r="55" spans="1:60" outlineLevel="1" x14ac:dyDescent="0.25">
      <c r="A55" s="140">
        <v>43</v>
      </c>
      <c r="B55" s="140" t="s">
        <v>205</v>
      </c>
      <c r="C55" s="184" t="s">
        <v>202</v>
      </c>
      <c r="D55" s="146" t="s">
        <v>115</v>
      </c>
      <c r="E55" s="152">
        <v>338</v>
      </c>
      <c r="F55" s="154">
        <f t="shared" si="0"/>
        <v>0</v>
      </c>
      <c r="G55" s="154">
        <f t="shared" si="1"/>
        <v>0</v>
      </c>
      <c r="H55" s="155"/>
      <c r="I55" s="154">
        <f t="shared" si="2"/>
        <v>0</v>
      </c>
      <c r="J55" s="155"/>
      <c r="K55" s="154">
        <f t="shared" si="3"/>
        <v>0</v>
      </c>
      <c r="L55" s="154">
        <v>21</v>
      </c>
      <c r="M55" s="154">
        <f t="shared" si="4"/>
        <v>0</v>
      </c>
      <c r="N55" s="147">
        <v>0</v>
      </c>
      <c r="O55" s="147">
        <f t="shared" si="5"/>
        <v>0</v>
      </c>
      <c r="P55" s="147">
        <v>0</v>
      </c>
      <c r="Q55" s="147">
        <f t="shared" si="6"/>
        <v>0</v>
      </c>
      <c r="R55" s="147"/>
      <c r="S55" s="147"/>
      <c r="T55" s="148">
        <v>1.81</v>
      </c>
      <c r="U55" s="147">
        <f t="shared" si="7"/>
        <v>611.78</v>
      </c>
      <c r="V55" s="139"/>
      <c r="W55" s="139"/>
      <c r="X55" s="139"/>
      <c r="Y55" s="139"/>
      <c r="Z55" s="139"/>
      <c r="AA55" s="139"/>
      <c r="AB55" s="139"/>
      <c r="AC55" s="139"/>
      <c r="AD55" s="139"/>
      <c r="AE55" s="139" t="s">
        <v>107</v>
      </c>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row>
    <row r="56" spans="1:60" ht="20.399999999999999" outlineLevel="1" x14ac:dyDescent="0.25">
      <c r="A56" s="140">
        <v>44</v>
      </c>
      <c r="B56" s="140" t="s">
        <v>314</v>
      </c>
      <c r="C56" s="184" t="s">
        <v>315</v>
      </c>
      <c r="D56" s="146" t="s">
        <v>126</v>
      </c>
      <c r="E56" s="152">
        <v>9</v>
      </c>
      <c r="F56" s="154">
        <f t="shared" si="0"/>
        <v>0</v>
      </c>
      <c r="G56" s="154">
        <f t="shared" si="1"/>
        <v>0</v>
      </c>
      <c r="H56" s="155"/>
      <c r="I56" s="154">
        <f t="shared" si="2"/>
        <v>0</v>
      </c>
      <c r="J56" s="155"/>
      <c r="K56" s="154">
        <f t="shared" si="3"/>
        <v>0</v>
      </c>
      <c r="L56" s="154">
        <v>21</v>
      </c>
      <c r="M56" s="154">
        <f t="shared" si="4"/>
        <v>0</v>
      </c>
      <c r="N56" s="147">
        <v>1.32E-3</v>
      </c>
      <c r="O56" s="147">
        <f t="shared" si="5"/>
        <v>1.188E-2</v>
      </c>
      <c r="P56" s="147">
        <v>0</v>
      </c>
      <c r="Q56" s="147">
        <f t="shared" si="6"/>
        <v>0</v>
      </c>
      <c r="R56" s="147"/>
      <c r="S56" s="147"/>
      <c r="T56" s="148">
        <v>0.74</v>
      </c>
      <c r="U56" s="147">
        <f t="shared" si="7"/>
        <v>6.66</v>
      </c>
      <c r="V56" s="139"/>
      <c r="W56" s="139"/>
      <c r="X56" s="139"/>
      <c r="Y56" s="139"/>
      <c r="Z56" s="139"/>
      <c r="AA56" s="139"/>
      <c r="AB56" s="139"/>
      <c r="AC56" s="139"/>
      <c r="AD56" s="139"/>
      <c r="AE56" s="139" t="s">
        <v>107</v>
      </c>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row>
    <row r="57" spans="1:60" ht="20.399999999999999" outlineLevel="1" x14ac:dyDescent="0.25">
      <c r="A57" s="140">
        <v>45</v>
      </c>
      <c r="B57" s="140" t="s">
        <v>208</v>
      </c>
      <c r="C57" s="184" t="s">
        <v>316</v>
      </c>
      <c r="D57" s="146" t="s">
        <v>126</v>
      </c>
      <c r="E57" s="152">
        <v>9</v>
      </c>
      <c r="F57" s="154">
        <f t="shared" si="0"/>
        <v>0</v>
      </c>
      <c r="G57" s="154">
        <f t="shared" si="1"/>
        <v>0</v>
      </c>
      <c r="H57" s="155"/>
      <c r="I57" s="154">
        <f t="shared" si="2"/>
        <v>0</v>
      </c>
      <c r="J57" s="155"/>
      <c r="K57" s="154">
        <f t="shared" si="3"/>
        <v>0</v>
      </c>
      <c r="L57" s="154">
        <v>21</v>
      </c>
      <c r="M57" s="154">
        <f t="shared" si="4"/>
        <v>0</v>
      </c>
      <c r="N57" s="147">
        <v>1.8799999999999999E-3</v>
      </c>
      <c r="O57" s="147">
        <f t="shared" si="5"/>
        <v>1.6920000000000001E-2</v>
      </c>
      <c r="P57" s="147">
        <v>0</v>
      </c>
      <c r="Q57" s="147">
        <f t="shared" si="6"/>
        <v>0</v>
      </c>
      <c r="R57" s="147"/>
      <c r="S57" s="147"/>
      <c r="T57" s="148">
        <v>0.83</v>
      </c>
      <c r="U57" s="147">
        <f t="shared" si="7"/>
        <v>7.47</v>
      </c>
      <c r="V57" s="139"/>
      <c r="W57" s="139"/>
      <c r="X57" s="139"/>
      <c r="Y57" s="139"/>
      <c r="Z57" s="139"/>
      <c r="AA57" s="139"/>
      <c r="AB57" s="139"/>
      <c r="AC57" s="139"/>
      <c r="AD57" s="139"/>
      <c r="AE57" s="139" t="s">
        <v>107</v>
      </c>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row>
    <row r="58" spans="1:60" ht="20.399999999999999" outlineLevel="1" x14ac:dyDescent="0.25">
      <c r="A58" s="140">
        <v>46</v>
      </c>
      <c r="B58" s="140" t="s">
        <v>210</v>
      </c>
      <c r="C58" s="184" t="s">
        <v>317</v>
      </c>
      <c r="D58" s="146" t="s">
        <v>126</v>
      </c>
      <c r="E58" s="152">
        <v>9</v>
      </c>
      <c r="F58" s="154">
        <f t="shared" si="0"/>
        <v>0</v>
      </c>
      <c r="G58" s="154">
        <f t="shared" si="1"/>
        <v>0</v>
      </c>
      <c r="H58" s="155"/>
      <c r="I58" s="154">
        <f t="shared" si="2"/>
        <v>0</v>
      </c>
      <c r="J58" s="155"/>
      <c r="K58" s="154">
        <f t="shared" si="3"/>
        <v>0</v>
      </c>
      <c r="L58" s="154">
        <v>21</v>
      </c>
      <c r="M58" s="154">
        <f t="shared" si="4"/>
        <v>0</v>
      </c>
      <c r="N58" s="147">
        <v>2.2799999999999999E-3</v>
      </c>
      <c r="O58" s="147">
        <f t="shared" si="5"/>
        <v>2.052E-2</v>
      </c>
      <c r="P58" s="147">
        <v>0</v>
      </c>
      <c r="Q58" s="147">
        <f t="shared" si="6"/>
        <v>0</v>
      </c>
      <c r="R58" s="147"/>
      <c r="S58" s="147"/>
      <c r="T58" s="148">
        <v>0.83</v>
      </c>
      <c r="U58" s="147">
        <f t="shared" si="7"/>
        <v>7.47</v>
      </c>
      <c r="V58" s="139"/>
      <c r="W58" s="139"/>
      <c r="X58" s="139"/>
      <c r="Y58" s="139"/>
      <c r="Z58" s="139"/>
      <c r="AA58" s="139"/>
      <c r="AB58" s="139"/>
      <c r="AC58" s="139"/>
      <c r="AD58" s="139"/>
      <c r="AE58" s="139" t="s">
        <v>107</v>
      </c>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row>
    <row r="59" spans="1:60" ht="20.399999999999999" outlineLevel="1" x14ac:dyDescent="0.25">
      <c r="A59" s="140">
        <v>47</v>
      </c>
      <c r="B59" s="140" t="s">
        <v>318</v>
      </c>
      <c r="C59" s="184" t="s">
        <v>209</v>
      </c>
      <c r="D59" s="146" t="s">
        <v>126</v>
      </c>
      <c r="E59" s="152">
        <v>39</v>
      </c>
      <c r="F59" s="154">
        <f t="shared" si="0"/>
        <v>0</v>
      </c>
      <c r="G59" s="154">
        <f t="shared" si="1"/>
        <v>0</v>
      </c>
      <c r="H59" s="155"/>
      <c r="I59" s="154">
        <f t="shared" si="2"/>
        <v>0</v>
      </c>
      <c r="J59" s="155"/>
      <c r="K59" s="154">
        <f t="shared" si="3"/>
        <v>0</v>
      </c>
      <c r="L59" s="154">
        <v>21</v>
      </c>
      <c r="M59" s="154">
        <f t="shared" si="4"/>
        <v>0</v>
      </c>
      <c r="N59" s="147">
        <v>2.7499999999999998E-3</v>
      </c>
      <c r="O59" s="147">
        <f t="shared" si="5"/>
        <v>0.10725</v>
      </c>
      <c r="P59" s="147">
        <v>0</v>
      </c>
      <c r="Q59" s="147">
        <f t="shared" si="6"/>
        <v>0</v>
      </c>
      <c r="R59" s="147"/>
      <c r="S59" s="147"/>
      <c r="T59" s="148">
        <v>0.83</v>
      </c>
      <c r="U59" s="147">
        <f t="shared" si="7"/>
        <v>32.369999999999997</v>
      </c>
      <c r="V59" s="139"/>
      <c r="W59" s="139"/>
      <c r="X59" s="139"/>
      <c r="Y59" s="139"/>
      <c r="Z59" s="139"/>
      <c r="AA59" s="139"/>
      <c r="AB59" s="139"/>
      <c r="AC59" s="139"/>
      <c r="AD59" s="139"/>
      <c r="AE59" s="139" t="s">
        <v>107</v>
      </c>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row>
    <row r="60" spans="1:60" ht="20.399999999999999" outlineLevel="1" x14ac:dyDescent="0.25">
      <c r="A60" s="140">
        <v>48</v>
      </c>
      <c r="B60" s="140" t="s">
        <v>214</v>
      </c>
      <c r="C60" s="184" t="s">
        <v>319</v>
      </c>
      <c r="D60" s="146" t="s">
        <v>126</v>
      </c>
      <c r="E60" s="152">
        <v>9</v>
      </c>
      <c r="F60" s="154">
        <f t="shared" si="0"/>
        <v>0</v>
      </c>
      <c r="G60" s="154">
        <f t="shared" si="1"/>
        <v>0</v>
      </c>
      <c r="H60" s="155"/>
      <c r="I60" s="154">
        <f t="shared" si="2"/>
        <v>0</v>
      </c>
      <c r="J60" s="155"/>
      <c r="K60" s="154">
        <f t="shared" si="3"/>
        <v>0</v>
      </c>
      <c r="L60" s="154">
        <v>21</v>
      </c>
      <c r="M60" s="154">
        <f t="shared" si="4"/>
        <v>0</v>
      </c>
      <c r="N60" s="147">
        <v>3.5400000000000002E-3</v>
      </c>
      <c r="O60" s="147">
        <f t="shared" si="5"/>
        <v>3.1859999999999999E-2</v>
      </c>
      <c r="P60" s="147">
        <v>0</v>
      </c>
      <c r="Q60" s="147">
        <f t="shared" si="6"/>
        <v>0</v>
      </c>
      <c r="R60" s="147"/>
      <c r="S60" s="147"/>
      <c r="T60" s="148">
        <v>0.96</v>
      </c>
      <c r="U60" s="147">
        <f t="shared" si="7"/>
        <v>8.64</v>
      </c>
      <c r="V60" s="139"/>
      <c r="W60" s="139"/>
      <c r="X60" s="139"/>
      <c r="Y60" s="139"/>
      <c r="Z60" s="139"/>
      <c r="AA60" s="139"/>
      <c r="AB60" s="139"/>
      <c r="AC60" s="139"/>
      <c r="AD60" s="139"/>
      <c r="AE60" s="139" t="s">
        <v>107</v>
      </c>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row>
    <row r="61" spans="1:60" outlineLevel="1" x14ac:dyDescent="0.25">
      <c r="A61" s="140">
        <v>49</v>
      </c>
      <c r="B61" s="140" t="s">
        <v>218</v>
      </c>
      <c r="C61" s="184" t="s">
        <v>219</v>
      </c>
      <c r="D61" s="146" t="s">
        <v>106</v>
      </c>
      <c r="E61" s="152">
        <v>28</v>
      </c>
      <c r="F61" s="154">
        <f t="shared" si="0"/>
        <v>0</v>
      </c>
      <c r="G61" s="154">
        <f t="shared" si="1"/>
        <v>0</v>
      </c>
      <c r="H61" s="155"/>
      <c r="I61" s="154">
        <f t="shared" si="2"/>
        <v>0</v>
      </c>
      <c r="J61" s="155"/>
      <c r="K61" s="154">
        <f t="shared" si="3"/>
        <v>0</v>
      </c>
      <c r="L61" s="154">
        <v>21</v>
      </c>
      <c r="M61" s="154">
        <f t="shared" si="4"/>
        <v>0</v>
      </c>
      <c r="N61" s="147">
        <v>0</v>
      </c>
      <c r="O61" s="147">
        <f t="shared" si="5"/>
        <v>0</v>
      </c>
      <c r="P61" s="147">
        <v>0</v>
      </c>
      <c r="Q61" s="147">
        <f t="shared" si="6"/>
        <v>0</v>
      </c>
      <c r="R61" s="147"/>
      <c r="S61" s="147"/>
      <c r="T61" s="148">
        <v>0.67</v>
      </c>
      <c r="U61" s="147">
        <f t="shared" si="7"/>
        <v>18.760000000000002</v>
      </c>
      <c r="V61" s="139"/>
      <c r="W61" s="139"/>
      <c r="X61" s="139"/>
      <c r="Y61" s="139"/>
      <c r="Z61" s="139"/>
      <c r="AA61" s="139"/>
      <c r="AB61" s="139"/>
      <c r="AC61" s="139"/>
      <c r="AD61" s="139"/>
      <c r="AE61" s="139" t="s">
        <v>107</v>
      </c>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row>
    <row r="62" spans="1:60" outlineLevel="1" x14ac:dyDescent="0.25">
      <c r="A62" s="140">
        <v>50</v>
      </c>
      <c r="B62" s="140" t="s">
        <v>220</v>
      </c>
      <c r="C62" s="184" t="s">
        <v>221</v>
      </c>
      <c r="D62" s="146" t="s">
        <v>106</v>
      </c>
      <c r="E62" s="152">
        <v>28</v>
      </c>
      <c r="F62" s="154">
        <f t="shared" si="0"/>
        <v>0</v>
      </c>
      <c r="G62" s="154">
        <f t="shared" si="1"/>
        <v>0</v>
      </c>
      <c r="H62" s="155"/>
      <c r="I62" s="154">
        <f t="shared" si="2"/>
        <v>0</v>
      </c>
      <c r="J62" s="155"/>
      <c r="K62" s="154">
        <f t="shared" si="3"/>
        <v>0</v>
      </c>
      <c r="L62" s="154">
        <v>21</v>
      </c>
      <c r="M62" s="154">
        <f t="shared" si="4"/>
        <v>0</v>
      </c>
      <c r="N62" s="147">
        <v>1.34E-2</v>
      </c>
      <c r="O62" s="147">
        <f t="shared" si="5"/>
        <v>0.37519999999999998</v>
      </c>
      <c r="P62" s="147">
        <v>0</v>
      </c>
      <c r="Q62" s="147">
        <f t="shared" si="6"/>
        <v>0</v>
      </c>
      <c r="R62" s="147"/>
      <c r="S62" s="147"/>
      <c r="T62" s="148">
        <v>0</v>
      </c>
      <c r="U62" s="147">
        <f t="shared" si="7"/>
        <v>0</v>
      </c>
      <c r="V62" s="139"/>
      <c r="W62" s="139"/>
      <c r="X62" s="139"/>
      <c r="Y62" s="139"/>
      <c r="Z62" s="139"/>
      <c r="AA62" s="139"/>
      <c r="AB62" s="139"/>
      <c r="AC62" s="139"/>
      <c r="AD62" s="139"/>
      <c r="AE62" s="139" t="s">
        <v>110</v>
      </c>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row>
    <row r="63" spans="1:60" outlineLevel="1" x14ac:dyDescent="0.25">
      <c r="A63" s="140">
        <v>51</v>
      </c>
      <c r="B63" s="140" t="s">
        <v>222</v>
      </c>
      <c r="C63" s="184" t="s">
        <v>223</v>
      </c>
      <c r="D63" s="146" t="s">
        <v>106</v>
      </c>
      <c r="E63" s="152">
        <v>37</v>
      </c>
      <c r="F63" s="154">
        <f t="shared" si="0"/>
        <v>0</v>
      </c>
      <c r="G63" s="154">
        <f t="shared" si="1"/>
        <v>0</v>
      </c>
      <c r="H63" s="155"/>
      <c r="I63" s="154">
        <f t="shared" si="2"/>
        <v>0</v>
      </c>
      <c r="J63" s="155"/>
      <c r="K63" s="154">
        <f t="shared" si="3"/>
        <v>0</v>
      </c>
      <c r="L63" s="154">
        <v>21</v>
      </c>
      <c r="M63" s="154">
        <f t="shared" si="4"/>
        <v>0</v>
      </c>
      <c r="N63" s="147">
        <v>0</v>
      </c>
      <c r="O63" s="147">
        <f t="shared" si="5"/>
        <v>0</v>
      </c>
      <c r="P63" s="147">
        <v>0</v>
      </c>
      <c r="Q63" s="147">
        <f t="shared" si="6"/>
        <v>0</v>
      </c>
      <c r="R63" s="147"/>
      <c r="S63" s="147"/>
      <c r="T63" s="148">
        <v>0.63</v>
      </c>
      <c r="U63" s="147">
        <f t="shared" si="7"/>
        <v>23.31</v>
      </c>
      <c r="V63" s="139"/>
      <c r="W63" s="139"/>
      <c r="X63" s="139"/>
      <c r="Y63" s="139"/>
      <c r="Z63" s="139"/>
      <c r="AA63" s="139"/>
      <c r="AB63" s="139"/>
      <c r="AC63" s="139"/>
      <c r="AD63" s="139"/>
      <c r="AE63" s="139" t="s">
        <v>107</v>
      </c>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row>
    <row r="64" spans="1:60" outlineLevel="1" x14ac:dyDescent="0.25">
      <c r="A64" s="140">
        <v>52</v>
      </c>
      <c r="B64" s="140" t="s">
        <v>224</v>
      </c>
      <c r="C64" s="184" t="s">
        <v>225</v>
      </c>
      <c r="D64" s="146" t="s">
        <v>106</v>
      </c>
      <c r="E64" s="152">
        <v>5</v>
      </c>
      <c r="F64" s="154">
        <f t="shared" si="0"/>
        <v>0</v>
      </c>
      <c r="G64" s="154">
        <f t="shared" si="1"/>
        <v>0</v>
      </c>
      <c r="H64" s="155"/>
      <c r="I64" s="154">
        <f t="shared" si="2"/>
        <v>0</v>
      </c>
      <c r="J64" s="155"/>
      <c r="K64" s="154">
        <f t="shared" si="3"/>
        <v>0</v>
      </c>
      <c r="L64" s="154">
        <v>21</v>
      </c>
      <c r="M64" s="154">
        <f t="shared" si="4"/>
        <v>0</v>
      </c>
      <c r="N64" s="147">
        <v>1.66E-3</v>
      </c>
      <c r="O64" s="147">
        <f t="shared" si="5"/>
        <v>8.3000000000000001E-3</v>
      </c>
      <c r="P64" s="147">
        <v>0</v>
      </c>
      <c r="Q64" s="147">
        <f t="shared" si="6"/>
        <v>0</v>
      </c>
      <c r="R64" s="147"/>
      <c r="S64" s="147"/>
      <c r="T64" s="148">
        <v>0</v>
      </c>
      <c r="U64" s="147">
        <f t="shared" si="7"/>
        <v>0</v>
      </c>
      <c r="V64" s="139"/>
      <c r="W64" s="139"/>
      <c r="X64" s="139"/>
      <c r="Y64" s="139"/>
      <c r="Z64" s="139"/>
      <c r="AA64" s="139"/>
      <c r="AB64" s="139"/>
      <c r="AC64" s="139"/>
      <c r="AD64" s="139"/>
      <c r="AE64" s="139" t="s">
        <v>110</v>
      </c>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row>
    <row r="65" spans="1:60" outlineLevel="1" x14ac:dyDescent="0.25">
      <c r="A65" s="140">
        <v>53</v>
      </c>
      <c r="B65" s="140" t="s">
        <v>226</v>
      </c>
      <c r="C65" s="184" t="s">
        <v>227</v>
      </c>
      <c r="D65" s="146" t="s">
        <v>106</v>
      </c>
      <c r="E65" s="152">
        <v>6</v>
      </c>
      <c r="F65" s="154">
        <f t="shared" si="0"/>
        <v>0</v>
      </c>
      <c r="G65" s="154">
        <f t="shared" si="1"/>
        <v>0</v>
      </c>
      <c r="H65" s="155"/>
      <c r="I65" s="154">
        <f t="shared" si="2"/>
        <v>0</v>
      </c>
      <c r="J65" s="155"/>
      <c r="K65" s="154">
        <f t="shared" si="3"/>
        <v>0</v>
      </c>
      <c r="L65" s="154">
        <v>21</v>
      </c>
      <c r="M65" s="154">
        <f t="shared" si="4"/>
        <v>0</v>
      </c>
      <c r="N65" s="147">
        <v>8.9999999999999998E-4</v>
      </c>
      <c r="O65" s="147">
        <f t="shared" si="5"/>
        <v>5.4000000000000003E-3</v>
      </c>
      <c r="P65" s="147">
        <v>0</v>
      </c>
      <c r="Q65" s="147">
        <f t="shared" si="6"/>
        <v>0</v>
      </c>
      <c r="R65" s="147"/>
      <c r="S65" s="147"/>
      <c r="T65" s="148">
        <v>0</v>
      </c>
      <c r="U65" s="147">
        <f t="shared" si="7"/>
        <v>0</v>
      </c>
      <c r="V65" s="139"/>
      <c r="W65" s="139"/>
      <c r="X65" s="139"/>
      <c r="Y65" s="139"/>
      <c r="Z65" s="139"/>
      <c r="AA65" s="139"/>
      <c r="AB65" s="139"/>
      <c r="AC65" s="139"/>
      <c r="AD65" s="139"/>
      <c r="AE65" s="139" t="s">
        <v>110</v>
      </c>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row>
    <row r="66" spans="1:60" outlineLevel="1" x14ac:dyDescent="0.25">
      <c r="A66" s="140">
        <v>54</v>
      </c>
      <c r="B66" s="140" t="s">
        <v>320</v>
      </c>
      <c r="C66" s="184" t="s">
        <v>321</v>
      </c>
      <c r="D66" s="146" t="s">
        <v>106</v>
      </c>
      <c r="E66" s="152">
        <v>10</v>
      </c>
      <c r="F66" s="154">
        <f t="shared" si="0"/>
        <v>0</v>
      </c>
      <c r="G66" s="154">
        <f t="shared" si="1"/>
        <v>0</v>
      </c>
      <c r="H66" s="155"/>
      <c r="I66" s="154">
        <f t="shared" si="2"/>
        <v>0</v>
      </c>
      <c r="J66" s="155"/>
      <c r="K66" s="154">
        <f t="shared" si="3"/>
        <v>0</v>
      </c>
      <c r="L66" s="154">
        <v>21</v>
      </c>
      <c r="M66" s="154">
        <f t="shared" si="4"/>
        <v>0</v>
      </c>
      <c r="N66" s="147">
        <v>1.3799999999999999E-3</v>
      </c>
      <c r="O66" s="147">
        <f t="shared" si="5"/>
        <v>1.38E-2</v>
      </c>
      <c r="P66" s="147">
        <v>0</v>
      </c>
      <c r="Q66" s="147">
        <f t="shared" si="6"/>
        <v>0</v>
      </c>
      <c r="R66" s="147"/>
      <c r="S66" s="147"/>
      <c r="T66" s="148">
        <v>0</v>
      </c>
      <c r="U66" s="147">
        <f t="shared" si="7"/>
        <v>0</v>
      </c>
      <c r="V66" s="139"/>
      <c r="W66" s="139"/>
      <c r="X66" s="139"/>
      <c r="Y66" s="139"/>
      <c r="Z66" s="139"/>
      <c r="AA66" s="139"/>
      <c r="AB66" s="139"/>
      <c r="AC66" s="139"/>
      <c r="AD66" s="139"/>
      <c r="AE66" s="139" t="s">
        <v>110</v>
      </c>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row>
    <row r="67" spans="1:60" outlineLevel="1" x14ac:dyDescent="0.25">
      <c r="A67" s="140">
        <v>55</v>
      </c>
      <c r="B67" s="140" t="s">
        <v>322</v>
      </c>
      <c r="C67" s="184" t="s">
        <v>323</v>
      </c>
      <c r="D67" s="146" t="s">
        <v>106</v>
      </c>
      <c r="E67" s="152">
        <v>8</v>
      </c>
      <c r="F67" s="154">
        <f t="shared" si="0"/>
        <v>0</v>
      </c>
      <c r="G67" s="154">
        <f t="shared" si="1"/>
        <v>0</v>
      </c>
      <c r="H67" s="155"/>
      <c r="I67" s="154">
        <f t="shared" si="2"/>
        <v>0</v>
      </c>
      <c r="J67" s="155"/>
      <c r="K67" s="154">
        <f t="shared" si="3"/>
        <v>0</v>
      </c>
      <c r="L67" s="154">
        <v>21</v>
      </c>
      <c r="M67" s="154">
        <f t="shared" si="4"/>
        <v>0</v>
      </c>
      <c r="N67" s="147">
        <v>8.0000000000000004E-4</v>
      </c>
      <c r="O67" s="147">
        <f t="shared" si="5"/>
        <v>6.4000000000000003E-3</v>
      </c>
      <c r="P67" s="147">
        <v>0</v>
      </c>
      <c r="Q67" s="147">
        <f t="shared" si="6"/>
        <v>0</v>
      </c>
      <c r="R67" s="147"/>
      <c r="S67" s="147"/>
      <c r="T67" s="148">
        <v>0</v>
      </c>
      <c r="U67" s="147">
        <f t="shared" si="7"/>
        <v>0</v>
      </c>
      <c r="V67" s="139"/>
      <c r="W67" s="139"/>
      <c r="X67" s="139"/>
      <c r="Y67" s="139"/>
      <c r="Z67" s="139"/>
      <c r="AA67" s="139"/>
      <c r="AB67" s="139"/>
      <c r="AC67" s="139"/>
      <c r="AD67" s="139"/>
      <c r="AE67" s="139" t="s">
        <v>110</v>
      </c>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row>
    <row r="68" spans="1:60" outlineLevel="1" x14ac:dyDescent="0.25">
      <c r="A68" s="140">
        <v>56</v>
      </c>
      <c r="B68" s="140" t="s">
        <v>324</v>
      </c>
      <c r="C68" s="184" t="s">
        <v>325</v>
      </c>
      <c r="D68" s="146" t="s">
        <v>106</v>
      </c>
      <c r="E68" s="152">
        <v>1</v>
      </c>
      <c r="F68" s="154">
        <f t="shared" si="0"/>
        <v>0</v>
      </c>
      <c r="G68" s="154">
        <f t="shared" si="1"/>
        <v>0</v>
      </c>
      <c r="H68" s="155"/>
      <c r="I68" s="154">
        <f t="shared" si="2"/>
        <v>0</v>
      </c>
      <c r="J68" s="155"/>
      <c r="K68" s="154">
        <f t="shared" si="3"/>
        <v>0</v>
      </c>
      <c r="L68" s="154">
        <v>21</v>
      </c>
      <c r="M68" s="154">
        <f t="shared" si="4"/>
        <v>0</v>
      </c>
      <c r="N68" s="147">
        <v>5.4000000000000001E-4</v>
      </c>
      <c r="O68" s="147">
        <f t="shared" si="5"/>
        <v>5.4000000000000001E-4</v>
      </c>
      <c r="P68" s="147">
        <v>0</v>
      </c>
      <c r="Q68" s="147">
        <f t="shared" si="6"/>
        <v>0</v>
      </c>
      <c r="R68" s="147"/>
      <c r="S68" s="147"/>
      <c r="T68" s="148">
        <v>0</v>
      </c>
      <c r="U68" s="147">
        <f t="shared" si="7"/>
        <v>0</v>
      </c>
      <c r="V68" s="139"/>
      <c r="W68" s="139"/>
      <c r="X68" s="139"/>
      <c r="Y68" s="139"/>
      <c r="Z68" s="139"/>
      <c r="AA68" s="139"/>
      <c r="AB68" s="139"/>
      <c r="AC68" s="139"/>
      <c r="AD68" s="139"/>
      <c r="AE68" s="139" t="s">
        <v>110</v>
      </c>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row>
    <row r="69" spans="1:60" outlineLevel="1" x14ac:dyDescent="0.25">
      <c r="A69" s="140">
        <v>57</v>
      </c>
      <c r="B69" s="140" t="s">
        <v>326</v>
      </c>
      <c r="C69" s="184" t="s">
        <v>327</v>
      </c>
      <c r="D69" s="146" t="s">
        <v>106</v>
      </c>
      <c r="E69" s="152">
        <v>2</v>
      </c>
      <c r="F69" s="154">
        <f t="shared" si="0"/>
        <v>0</v>
      </c>
      <c r="G69" s="154">
        <f t="shared" si="1"/>
        <v>0</v>
      </c>
      <c r="H69" s="155"/>
      <c r="I69" s="154">
        <f t="shared" si="2"/>
        <v>0</v>
      </c>
      <c r="J69" s="155"/>
      <c r="K69" s="154">
        <f t="shared" si="3"/>
        <v>0</v>
      </c>
      <c r="L69" s="154">
        <v>21</v>
      </c>
      <c r="M69" s="154">
        <f t="shared" si="4"/>
        <v>0</v>
      </c>
      <c r="N69" s="147">
        <v>4.2000000000000002E-4</v>
      </c>
      <c r="O69" s="147">
        <f t="shared" si="5"/>
        <v>8.4000000000000003E-4</v>
      </c>
      <c r="P69" s="147">
        <v>0</v>
      </c>
      <c r="Q69" s="147">
        <f t="shared" si="6"/>
        <v>0</v>
      </c>
      <c r="R69" s="147"/>
      <c r="S69" s="147"/>
      <c r="T69" s="148">
        <v>0</v>
      </c>
      <c r="U69" s="147">
        <f t="shared" si="7"/>
        <v>0</v>
      </c>
      <c r="V69" s="139"/>
      <c r="W69" s="139"/>
      <c r="X69" s="139"/>
      <c r="Y69" s="139"/>
      <c r="Z69" s="139"/>
      <c r="AA69" s="139"/>
      <c r="AB69" s="139"/>
      <c r="AC69" s="139"/>
      <c r="AD69" s="139"/>
      <c r="AE69" s="139" t="s">
        <v>110</v>
      </c>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row>
    <row r="70" spans="1:60" outlineLevel="1" x14ac:dyDescent="0.25">
      <c r="A70" s="140">
        <v>58</v>
      </c>
      <c r="B70" s="140" t="s">
        <v>328</v>
      </c>
      <c r="C70" s="184" t="s">
        <v>227</v>
      </c>
      <c r="D70" s="146" t="s">
        <v>106</v>
      </c>
      <c r="E70" s="152">
        <v>6</v>
      </c>
      <c r="F70" s="154">
        <f t="shared" si="0"/>
        <v>0</v>
      </c>
      <c r="G70" s="154">
        <f t="shared" si="1"/>
        <v>0</v>
      </c>
      <c r="H70" s="155"/>
      <c r="I70" s="154">
        <f t="shared" si="2"/>
        <v>0</v>
      </c>
      <c r="J70" s="155"/>
      <c r="K70" s="154">
        <f t="shared" si="3"/>
        <v>0</v>
      </c>
      <c r="L70" s="154">
        <v>21</v>
      </c>
      <c r="M70" s="154">
        <f t="shared" si="4"/>
        <v>0</v>
      </c>
      <c r="N70" s="147">
        <v>6.3000000000000003E-4</v>
      </c>
      <c r="O70" s="147">
        <f t="shared" si="5"/>
        <v>3.7799999999999999E-3</v>
      </c>
      <c r="P70" s="147">
        <v>0</v>
      </c>
      <c r="Q70" s="147">
        <f t="shared" si="6"/>
        <v>0</v>
      </c>
      <c r="R70" s="147"/>
      <c r="S70" s="147"/>
      <c r="T70" s="148">
        <v>0</v>
      </c>
      <c r="U70" s="147">
        <f t="shared" si="7"/>
        <v>0</v>
      </c>
      <c r="V70" s="139"/>
      <c r="W70" s="139"/>
      <c r="X70" s="139"/>
      <c r="Y70" s="139"/>
      <c r="Z70" s="139"/>
      <c r="AA70" s="139"/>
      <c r="AB70" s="139"/>
      <c r="AC70" s="139"/>
      <c r="AD70" s="139"/>
      <c r="AE70" s="139" t="s">
        <v>110</v>
      </c>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row>
    <row r="71" spans="1:60" outlineLevel="1" x14ac:dyDescent="0.25">
      <c r="A71" s="140">
        <v>59</v>
      </c>
      <c r="B71" s="140" t="s">
        <v>328</v>
      </c>
      <c r="C71" s="184" t="s">
        <v>325</v>
      </c>
      <c r="D71" s="146" t="s">
        <v>106</v>
      </c>
      <c r="E71" s="152">
        <v>5</v>
      </c>
      <c r="F71" s="154">
        <f t="shared" si="0"/>
        <v>0</v>
      </c>
      <c r="G71" s="154">
        <f t="shared" si="1"/>
        <v>0</v>
      </c>
      <c r="H71" s="155"/>
      <c r="I71" s="154">
        <f t="shared" si="2"/>
        <v>0</v>
      </c>
      <c r="J71" s="155"/>
      <c r="K71" s="154">
        <f t="shared" si="3"/>
        <v>0</v>
      </c>
      <c r="L71" s="154">
        <v>21</v>
      </c>
      <c r="M71" s="154">
        <f t="shared" si="4"/>
        <v>0</v>
      </c>
      <c r="N71" s="147">
        <v>5.4000000000000001E-4</v>
      </c>
      <c r="O71" s="147">
        <f t="shared" si="5"/>
        <v>2.7000000000000001E-3</v>
      </c>
      <c r="P71" s="147">
        <v>0</v>
      </c>
      <c r="Q71" s="147">
        <f t="shared" si="6"/>
        <v>0</v>
      </c>
      <c r="R71" s="147"/>
      <c r="S71" s="147"/>
      <c r="T71" s="148">
        <v>0</v>
      </c>
      <c r="U71" s="147">
        <f t="shared" si="7"/>
        <v>0</v>
      </c>
      <c r="V71" s="139"/>
      <c r="W71" s="139"/>
      <c r="X71" s="139"/>
      <c r="Y71" s="139"/>
      <c r="Z71" s="139"/>
      <c r="AA71" s="139"/>
      <c r="AB71" s="139"/>
      <c r="AC71" s="139"/>
      <c r="AD71" s="139"/>
      <c r="AE71" s="139" t="s">
        <v>110</v>
      </c>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row>
    <row r="72" spans="1:60" outlineLevel="1" x14ac:dyDescent="0.25">
      <c r="A72" s="140">
        <v>60</v>
      </c>
      <c r="B72" s="140" t="s">
        <v>329</v>
      </c>
      <c r="C72" s="184" t="s">
        <v>330</v>
      </c>
      <c r="D72" s="146" t="s">
        <v>106</v>
      </c>
      <c r="E72" s="152">
        <v>1</v>
      </c>
      <c r="F72" s="154">
        <f t="shared" si="0"/>
        <v>0</v>
      </c>
      <c r="G72" s="154">
        <f t="shared" si="1"/>
        <v>0</v>
      </c>
      <c r="H72" s="155"/>
      <c r="I72" s="154">
        <f t="shared" si="2"/>
        <v>0</v>
      </c>
      <c r="J72" s="155"/>
      <c r="K72" s="154">
        <f t="shared" si="3"/>
        <v>0</v>
      </c>
      <c r="L72" s="154">
        <v>21</v>
      </c>
      <c r="M72" s="154">
        <f t="shared" si="4"/>
        <v>0</v>
      </c>
      <c r="N72" s="147">
        <v>0</v>
      </c>
      <c r="O72" s="147">
        <f t="shared" si="5"/>
        <v>0</v>
      </c>
      <c r="P72" s="147">
        <v>0</v>
      </c>
      <c r="Q72" s="147">
        <f t="shared" si="6"/>
        <v>0</v>
      </c>
      <c r="R72" s="147"/>
      <c r="S72" s="147"/>
      <c r="T72" s="148">
        <v>1.07</v>
      </c>
      <c r="U72" s="147">
        <f t="shared" si="7"/>
        <v>1.07</v>
      </c>
      <c r="V72" s="139"/>
      <c r="W72" s="139"/>
      <c r="X72" s="139"/>
      <c r="Y72" s="139"/>
      <c r="Z72" s="139"/>
      <c r="AA72" s="139"/>
      <c r="AB72" s="139"/>
      <c r="AC72" s="139"/>
      <c r="AD72" s="139"/>
      <c r="AE72" s="139" t="s">
        <v>107</v>
      </c>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row>
    <row r="73" spans="1:60" outlineLevel="1" x14ac:dyDescent="0.25">
      <c r="A73" s="140">
        <v>61</v>
      </c>
      <c r="B73" s="140" t="s">
        <v>230</v>
      </c>
      <c r="C73" s="184" t="s">
        <v>331</v>
      </c>
      <c r="D73" s="146" t="s">
        <v>182</v>
      </c>
      <c r="E73" s="152">
        <v>1</v>
      </c>
      <c r="F73" s="154">
        <f t="shared" si="0"/>
        <v>0</v>
      </c>
      <c r="G73" s="154">
        <f t="shared" si="1"/>
        <v>0</v>
      </c>
      <c r="H73" s="155"/>
      <c r="I73" s="154">
        <f t="shared" si="2"/>
        <v>0</v>
      </c>
      <c r="J73" s="155"/>
      <c r="K73" s="154">
        <f t="shared" si="3"/>
        <v>0</v>
      </c>
      <c r="L73" s="154">
        <v>21</v>
      </c>
      <c r="M73" s="154">
        <f t="shared" si="4"/>
        <v>0</v>
      </c>
      <c r="N73" s="147">
        <v>5.0000000000000002E-5</v>
      </c>
      <c r="O73" s="147">
        <f t="shared" si="5"/>
        <v>5.0000000000000002E-5</v>
      </c>
      <c r="P73" s="147">
        <v>0</v>
      </c>
      <c r="Q73" s="147">
        <f t="shared" si="6"/>
        <v>0</v>
      </c>
      <c r="R73" s="147"/>
      <c r="S73" s="147"/>
      <c r="T73" s="148">
        <v>0</v>
      </c>
      <c r="U73" s="147">
        <f t="shared" si="7"/>
        <v>0</v>
      </c>
      <c r="V73" s="139"/>
      <c r="W73" s="139"/>
      <c r="X73" s="139"/>
      <c r="Y73" s="139"/>
      <c r="Z73" s="139"/>
      <c r="AA73" s="139"/>
      <c r="AB73" s="139"/>
      <c r="AC73" s="139"/>
      <c r="AD73" s="139"/>
      <c r="AE73" s="139" t="s">
        <v>110</v>
      </c>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row>
    <row r="74" spans="1:60" outlineLevel="1" x14ac:dyDescent="0.25">
      <c r="A74" s="140">
        <v>62</v>
      </c>
      <c r="B74" s="140" t="s">
        <v>234</v>
      </c>
      <c r="C74" s="184" t="s">
        <v>235</v>
      </c>
      <c r="D74" s="146" t="s">
        <v>147</v>
      </c>
      <c r="E74" s="152">
        <v>410</v>
      </c>
      <c r="F74" s="154">
        <f t="shared" si="0"/>
        <v>0</v>
      </c>
      <c r="G74" s="154">
        <f t="shared" si="1"/>
        <v>0</v>
      </c>
      <c r="H74" s="155"/>
      <c r="I74" s="154">
        <f t="shared" si="2"/>
        <v>0</v>
      </c>
      <c r="J74" s="155"/>
      <c r="K74" s="154">
        <f t="shared" si="3"/>
        <v>0</v>
      </c>
      <c r="L74" s="154">
        <v>21</v>
      </c>
      <c r="M74" s="154">
        <f t="shared" si="4"/>
        <v>0</v>
      </c>
      <c r="N74" s="147">
        <v>4.96E-3</v>
      </c>
      <c r="O74" s="147">
        <f t="shared" si="5"/>
        <v>2.0335999999999999</v>
      </c>
      <c r="P74" s="147">
        <v>0</v>
      </c>
      <c r="Q74" s="147">
        <f t="shared" si="6"/>
        <v>0</v>
      </c>
      <c r="R74" s="147"/>
      <c r="S74" s="147"/>
      <c r="T74" s="148">
        <v>1.32</v>
      </c>
      <c r="U74" s="147">
        <f t="shared" si="7"/>
        <v>541.20000000000005</v>
      </c>
      <c r="V74" s="139"/>
      <c r="W74" s="139"/>
      <c r="X74" s="139"/>
      <c r="Y74" s="139"/>
      <c r="Z74" s="139"/>
      <c r="AA74" s="139"/>
      <c r="AB74" s="139"/>
      <c r="AC74" s="139"/>
      <c r="AD74" s="139"/>
      <c r="AE74" s="139" t="s">
        <v>107</v>
      </c>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row>
    <row r="75" spans="1:60" outlineLevel="1" x14ac:dyDescent="0.25">
      <c r="A75" s="140">
        <v>63</v>
      </c>
      <c r="B75" s="140" t="s">
        <v>236</v>
      </c>
      <c r="C75" s="184" t="s">
        <v>237</v>
      </c>
      <c r="D75" s="146" t="s">
        <v>238</v>
      </c>
      <c r="E75" s="152">
        <v>1</v>
      </c>
      <c r="F75" s="154">
        <f t="shared" si="0"/>
        <v>0</v>
      </c>
      <c r="G75" s="154">
        <f t="shared" si="1"/>
        <v>0</v>
      </c>
      <c r="H75" s="155"/>
      <c r="I75" s="154">
        <f t="shared" si="2"/>
        <v>0</v>
      </c>
      <c r="J75" s="155"/>
      <c r="K75" s="154">
        <f t="shared" si="3"/>
        <v>0</v>
      </c>
      <c r="L75" s="154">
        <v>21</v>
      </c>
      <c r="M75" s="154">
        <f t="shared" si="4"/>
        <v>0</v>
      </c>
      <c r="N75" s="147">
        <v>3.82E-3</v>
      </c>
      <c r="O75" s="147">
        <f t="shared" si="5"/>
        <v>3.82E-3</v>
      </c>
      <c r="P75" s="147">
        <v>0</v>
      </c>
      <c r="Q75" s="147">
        <f t="shared" si="6"/>
        <v>0</v>
      </c>
      <c r="R75" s="147"/>
      <c r="S75" s="147"/>
      <c r="T75" s="148">
        <v>2.2000000000000002</v>
      </c>
      <c r="U75" s="147">
        <f t="shared" si="7"/>
        <v>2.2000000000000002</v>
      </c>
      <c r="V75" s="139"/>
      <c r="W75" s="139"/>
      <c r="X75" s="139"/>
      <c r="Y75" s="139"/>
      <c r="Z75" s="139"/>
      <c r="AA75" s="139"/>
      <c r="AB75" s="139"/>
      <c r="AC75" s="139"/>
      <c r="AD75" s="139"/>
      <c r="AE75" s="139" t="s">
        <v>107</v>
      </c>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row>
    <row r="76" spans="1:60" x14ac:dyDescent="0.25">
      <c r="A76" s="141" t="s">
        <v>102</v>
      </c>
      <c r="B76" s="141" t="s">
        <v>69</v>
      </c>
      <c r="C76" s="185" t="s">
        <v>70</v>
      </c>
      <c r="D76" s="149"/>
      <c r="E76" s="153"/>
      <c r="F76" s="156"/>
      <c r="G76" s="156">
        <f>SUMIF(AE77:AE78,"&lt;&gt;NOR",G77:G78)</f>
        <v>0</v>
      </c>
      <c r="H76" s="156"/>
      <c r="I76" s="156">
        <f>SUM(I77:I78)</f>
        <v>0</v>
      </c>
      <c r="J76" s="156"/>
      <c r="K76" s="156">
        <f>SUM(K77:K78)</f>
        <v>0</v>
      </c>
      <c r="L76" s="156"/>
      <c r="M76" s="156">
        <f>SUM(M77:M78)</f>
        <v>0</v>
      </c>
      <c r="N76" s="150"/>
      <c r="O76" s="150">
        <f>SUM(O77:O78)</f>
        <v>2.0500000000000002E-3</v>
      </c>
      <c r="P76" s="150"/>
      <c r="Q76" s="150">
        <f>SUM(Q77:Q78)</f>
        <v>0</v>
      </c>
      <c r="R76" s="150"/>
      <c r="S76" s="150"/>
      <c r="T76" s="151"/>
      <c r="U76" s="150">
        <f>SUM(U77:U78)</f>
        <v>1.65</v>
      </c>
      <c r="AE76" t="s">
        <v>103</v>
      </c>
    </row>
    <row r="77" spans="1:60" outlineLevel="1" x14ac:dyDescent="0.25">
      <c r="A77" s="140">
        <v>64</v>
      </c>
      <c r="B77" s="140" t="s">
        <v>239</v>
      </c>
      <c r="C77" s="184" t="s">
        <v>240</v>
      </c>
      <c r="D77" s="146" t="s">
        <v>106</v>
      </c>
      <c r="E77" s="152">
        <v>1</v>
      </c>
      <c r="F77" s="154">
        <f>H77+J77</f>
        <v>0</v>
      </c>
      <c r="G77" s="154">
        <f>ROUND(E77*F77,2)</f>
        <v>0</v>
      </c>
      <c r="H77" s="155"/>
      <c r="I77" s="154">
        <f>ROUND(E77*H77,2)</f>
        <v>0</v>
      </c>
      <c r="J77" s="155"/>
      <c r="K77" s="154">
        <f>ROUND(E77*J77,2)</f>
        <v>0</v>
      </c>
      <c r="L77" s="154">
        <v>21</v>
      </c>
      <c r="M77" s="154">
        <f>G77*(1+L77/100)</f>
        <v>0</v>
      </c>
      <c r="N77" s="147">
        <v>1.4999999999999999E-4</v>
      </c>
      <c r="O77" s="147">
        <f>ROUND(E77*N77,5)</f>
        <v>1.4999999999999999E-4</v>
      </c>
      <c r="P77" s="147">
        <v>0</v>
      </c>
      <c r="Q77" s="147">
        <f>ROUND(E77*P77,5)</f>
        <v>0</v>
      </c>
      <c r="R77" s="147"/>
      <c r="S77" s="147"/>
      <c r="T77" s="148">
        <v>1.65</v>
      </c>
      <c r="U77" s="147">
        <f>ROUND(E77*T77,2)</f>
        <v>1.65</v>
      </c>
      <c r="V77" s="139"/>
      <c r="W77" s="139"/>
      <c r="X77" s="139"/>
      <c r="Y77" s="139"/>
      <c r="Z77" s="139"/>
      <c r="AA77" s="139"/>
      <c r="AB77" s="139"/>
      <c r="AC77" s="139"/>
      <c r="AD77" s="139"/>
      <c r="AE77" s="139" t="s">
        <v>107</v>
      </c>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row>
    <row r="78" spans="1:60" ht="20.399999999999999" outlineLevel="1" x14ac:dyDescent="0.25">
      <c r="A78" s="140">
        <v>65</v>
      </c>
      <c r="B78" s="140" t="s">
        <v>241</v>
      </c>
      <c r="C78" s="184" t="s">
        <v>332</v>
      </c>
      <c r="D78" s="146" t="s">
        <v>106</v>
      </c>
      <c r="E78" s="152">
        <v>1</v>
      </c>
      <c r="F78" s="154">
        <f>H78+J78</f>
        <v>0</v>
      </c>
      <c r="G78" s="154">
        <f>ROUND(E78*F78,2)</f>
        <v>0</v>
      </c>
      <c r="H78" s="155"/>
      <c r="I78" s="154">
        <f>ROUND(E78*H78,2)</f>
        <v>0</v>
      </c>
      <c r="J78" s="155"/>
      <c r="K78" s="154">
        <f>ROUND(E78*J78,2)</f>
        <v>0</v>
      </c>
      <c r="L78" s="154">
        <v>21</v>
      </c>
      <c r="M78" s="154">
        <f>G78*(1+L78/100)</f>
        <v>0</v>
      </c>
      <c r="N78" s="147">
        <v>1.9E-3</v>
      </c>
      <c r="O78" s="147">
        <f>ROUND(E78*N78,5)</f>
        <v>1.9E-3</v>
      </c>
      <c r="P78" s="147">
        <v>0</v>
      </c>
      <c r="Q78" s="147">
        <f>ROUND(E78*P78,5)</f>
        <v>0</v>
      </c>
      <c r="R78" s="147"/>
      <c r="S78" s="147"/>
      <c r="T78" s="148">
        <v>0</v>
      </c>
      <c r="U78" s="147">
        <f>ROUND(E78*T78,2)</f>
        <v>0</v>
      </c>
      <c r="V78" s="139"/>
      <c r="W78" s="139"/>
      <c r="X78" s="139"/>
      <c r="Y78" s="139"/>
      <c r="Z78" s="139"/>
      <c r="AA78" s="139"/>
      <c r="AB78" s="139"/>
      <c r="AC78" s="139"/>
      <c r="AD78" s="139"/>
      <c r="AE78" s="139" t="s">
        <v>110</v>
      </c>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row>
    <row r="79" spans="1:60" x14ac:dyDescent="0.25">
      <c r="A79" s="141" t="s">
        <v>102</v>
      </c>
      <c r="B79" s="141" t="s">
        <v>71</v>
      </c>
      <c r="C79" s="185" t="s">
        <v>72</v>
      </c>
      <c r="D79" s="149"/>
      <c r="E79" s="153"/>
      <c r="F79" s="156"/>
      <c r="G79" s="156">
        <f>SUMIF(AE80:AE80,"&lt;&gt;NOR",G80:G80)</f>
        <v>0</v>
      </c>
      <c r="H79" s="156"/>
      <c r="I79" s="156">
        <f>SUM(I80:I80)</f>
        <v>0</v>
      </c>
      <c r="J79" s="156"/>
      <c r="K79" s="156">
        <f>SUM(K80:K80)</f>
        <v>0</v>
      </c>
      <c r="L79" s="156"/>
      <c r="M79" s="156">
        <f>SUM(M80:M80)</f>
        <v>0</v>
      </c>
      <c r="N79" s="150"/>
      <c r="O79" s="150">
        <f>SUM(O80:O80)</f>
        <v>8.2619999999999999E-2</v>
      </c>
      <c r="P79" s="150"/>
      <c r="Q79" s="150">
        <f>SUM(Q80:Q80)</f>
        <v>0</v>
      </c>
      <c r="R79" s="150"/>
      <c r="S79" s="150"/>
      <c r="T79" s="151"/>
      <c r="U79" s="150">
        <f>SUM(U80:U80)</f>
        <v>25.71</v>
      </c>
      <c r="AE79" t="s">
        <v>103</v>
      </c>
    </row>
    <row r="80" spans="1:60" ht="20.399999999999999" outlineLevel="1" x14ac:dyDescent="0.25">
      <c r="A80" s="140">
        <v>66</v>
      </c>
      <c r="B80" s="140" t="s">
        <v>243</v>
      </c>
      <c r="C80" s="184" t="s">
        <v>333</v>
      </c>
      <c r="D80" s="146" t="s">
        <v>126</v>
      </c>
      <c r="E80" s="152">
        <v>81</v>
      </c>
      <c r="F80" s="154">
        <f>H80+J80</f>
        <v>0</v>
      </c>
      <c r="G80" s="154">
        <f>ROUND(E80*F80,2)</f>
        <v>0</v>
      </c>
      <c r="H80" s="155"/>
      <c r="I80" s="154">
        <f>ROUND(E80*H80,2)</f>
        <v>0</v>
      </c>
      <c r="J80" s="155"/>
      <c r="K80" s="154">
        <f>ROUND(E80*J80,2)</f>
        <v>0</v>
      </c>
      <c r="L80" s="154">
        <v>21</v>
      </c>
      <c r="M80" s="154">
        <f>G80*(1+L80/100)</f>
        <v>0</v>
      </c>
      <c r="N80" s="147">
        <v>1.0200000000000001E-3</v>
      </c>
      <c r="O80" s="147">
        <f>ROUND(E80*N80,5)</f>
        <v>8.2619999999999999E-2</v>
      </c>
      <c r="P80" s="147">
        <v>0</v>
      </c>
      <c r="Q80" s="147">
        <f>ROUND(E80*P80,5)</f>
        <v>0</v>
      </c>
      <c r="R80" s="147"/>
      <c r="S80" s="147"/>
      <c r="T80" s="148">
        <v>0.31738</v>
      </c>
      <c r="U80" s="147">
        <f>ROUND(E80*T80,2)</f>
        <v>25.71</v>
      </c>
      <c r="V80" s="139"/>
      <c r="W80" s="139"/>
      <c r="X80" s="139"/>
      <c r="Y80" s="139"/>
      <c r="Z80" s="139"/>
      <c r="AA80" s="139"/>
      <c r="AB80" s="139"/>
      <c r="AC80" s="139"/>
      <c r="AD80" s="139"/>
      <c r="AE80" s="139" t="s">
        <v>107</v>
      </c>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row>
    <row r="81" spans="1:60" x14ac:dyDescent="0.25">
      <c r="A81" s="141" t="s">
        <v>102</v>
      </c>
      <c r="B81" s="141" t="s">
        <v>73</v>
      </c>
      <c r="C81" s="185" t="s">
        <v>74</v>
      </c>
      <c r="D81" s="149"/>
      <c r="E81" s="153"/>
      <c r="F81" s="156"/>
      <c r="G81" s="156">
        <f>SUMIF(AE82:AE83,"&lt;&gt;NOR",G82:G83)</f>
        <v>0</v>
      </c>
      <c r="H81" s="156"/>
      <c r="I81" s="156">
        <f>SUM(I82:I83)</f>
        <v>0</v>
      </c>
      <c r="J81" s="156"/>
      <c r="K81" s="156">
        <f>SUM(K82:K83)</f>
        <v>0</v>
      </c>
      <c r="L81" s="156"/>
      <c r="M81" s="156">
        <f>SUM(M82:M83)</f>
        <v>0</v>
      </c>
      <c r="N81" s="150"/>
      <c r="O81" s="150">
        <f>SUM(O82:O83)</f>
        <v>1E-4</v>
      </c>
      <c r="P81" s="150"/>
      <c r="Q81" s="150">
        <f>SUM(Q82:Q83)</f>
        <v>0</v>
      </c>
      <c r="R81" s="150"/>
      <c r="S81" s="150"/>
      <c r="T81" s="151"/>
      <c r="U81" s="150">
        <f>SUM(U82:U83)</f>
        <v>3.68</v>
      </c>
      <c r="AE81" t="s">
        <v>103</v>
      </c>
    </row>
    <row r="82" spans="1:60" outlineLevel="1" x14ac:dyDescent="0.25">
      <c r="A82" s="140">
        <v>67</v>
      </c>
      <c r="B82" s="140" t="s">
        <v>334</v>
      </c>
      <c r="C82" s="184" t="s">
        <v>335</v>
      </c>
      <c r="D82" s="146" t="s">
        <v>238</v>
      </c>
      <c r="E82" s="152">
        <v>1</v>
      </c>
      <c r="F82" s="154">
        <f>H82+J82</f>
        <v>0</v>
      </c>
      <c r="G82" s="154">
        <f>ROUND(E82*F82,2)</f>
        <v>0</v>
      </c>
      <c r="H82" s="155"/>
      <c r="I82" s="154">
        <f>ROUND(E82*H82,2)</f>
        <v>0</v>
      </c>
      <c r="J82" s="155"/>
      <c r="K82" s="154">
        <f>ROUND(E82*J82,2)</f>
        <v>0</v>
      </c>
      <c r="L82" s="154">
        <v>21</v>
      </c>
      <c r="M82" s="154">
        <f>G82*(1+L82/100)</f>
        <v>0</v>
      </c>
      <c r="N82" s="147">
        <v>0</v>
      </c>
      <c r="O82" s="147">
        <f>ROUND(E82*N82,5)</f>
        <v>0</v>
      </c>
      <c r="P82" s="147">
        <v>0</v>
      </c>
      <c r="Q82" s="147">
        <f>ROUND(E82*P82,5)</f>
        <v>0</v>
      </c>
      <c r="R82" s="147"/>
      <c r="S82" s="147"/>
      <c r="T82" s="148">
        <v>3.68</v>
      </c>
      <c r="U82" s="147">
        <f>ROUND(E82*T82,2)</f>
        <v>3.68</v>
      </c>
      <c r="V82" s="139"/>
      <c r="W82" s="139"/>
      <c r="X82" s="139"/>
      <c r="Y82" s="139"/>
      <c r="Z82" s="139"/>
      <c r="AA82" s="139"/>
      <c r="AB82" s="139"/>
      <c r="AC82" s="139"/>
      <c r="AD82" s="139"/>
      <c r="AE82" s="139" t="s">
        <v>107</v>
      </c>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row>
    <row r="83" spans="1:60" ht="20.399999999999999" outlineLevel="1" x14ac:dyDescent="0.25">
      <c r="A83" s="140">
        <v>68</v>
      </c>
      <c r="B83" s="140" t="s">
        <v>247</v>
      </c>
      <c r="C83" s="184" t="s">
        <v>336</v>
      </c>
      <c r="D83" s="146" t="s">
        <v>106</v>
      </c>
      <c r="E83" s="152">
        <v>1</v>
      </c>
      <c r="F83" s="154">
        <f>H83+J83</f>
        <v>0</v>
      </c>
      <c r="G83" s="154">
        <f>ROUND(E83*F83,2)</f>
        <v>0</v>
      </c>
      <c r="H83" s="155"/>
      <c r="I83" s="154">
        <f>ROUND(E83*H83,2)</f>
        <v>0</v>
      </c>
      <c r="J83" s="155"/>
      <c r="K83" s="154">
        <f>ROUND(E83*J83,2)</f>
        <v>0</v>
      </c>
      <c r="L83" s="154">
        <v>21</v>
      </c>
      <c r="M83" s="154">
        <f>G83*(1+L83/100)</f>
        <v>0</v>
      </c>
      <c r="N83" s="147">
        <v>1E-4</v>
      </c>
      <c r="O83" s="147">
        <f>ROUND(E83*N83,5)</f>
        <v>1E-4</v>
      </c>
      <c r="P83" s="147">
        <v>0</v>
      </c>
      <c r="Q83" s="147">
        <f>ROUND(E83*P83,5)</f>
        <v>0</v>
      </c>
      <c r="R83" s="147"/>
      <c r="S83" s="147"/>
      <c r="T83" s="148">
        <v>0</v>
      </c>
      <c r="U83" s="147">
        <f>ROUND(E83*T83,2)</f>
        <v>0</v>
      </c>
      <c r="V83" s="139"/>
      <c r="W83" s="139"/>
      <c r="X83" s="139"/>
      <c r="Y83" s="139"/>
      <c r="Z83" s="139"/>
      <c r="AA83" s="139"/>
      <c r="AB83" s="139"/>
      <c r="AC83" s="139"/>
      <c r="AD83" s="139"/>
      <c r="AE83" s="139" t="s">
        <v>110</v>
      </c>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row>
    <row r="84" spans="1:60" x14ac:dyDescent="0.25">
      <c r="A84" s="141" t="s">
        <v>102</v>
      </c>
      <c r="B84" s="141" t="s">
        <v>75</v>
      </c>
      <c r="C84" s="185" t="s">
        <v>27</v>
      </c>
      <c r="D84" s="149"/>
      <c r="E84" s="153"/>
      <c r="F84" s="156"/>
      <c r="G84" s="156">
        <f>SUMIF(AE85:AE87,"&lt;&gt;NOR",G85:G87)</f>
        <v>0</v>
      </c>
      <c r="H84" s="156"/>
      <c r="I84" s="156">
        <f>SUM(I85:I87)</f>
        <v>0</v>
      </c>
      <c r="J84" s="156"/>
      <c r="K84" s="156">
        <f>SUM(K85:K87)</f>
        <v>0</v>
      </c>
      <c r="L84" s="156"/>
      <c r="M84" s="156">
        <f>SUM(M85:M87)</f>
        <v>0</v>
      </c>
      <c r="N84" s="150"/>
      <c r="O84" s="150">
        <f>SUM(O85:O87)</f>
        <v>0</v>
      </c>
      <c r="P84" s="150"/>
      <c r="Q84" s="150">
        <f>SUM(Q85:Q87)</f>
        <v>0</v>
      </c>
      <c r="R84" s="150"/>
      <c r="S84" s="150"/>
      <c r="T84" s="151"/>
      <c r="U84" s="150">
        <f>SUM(U85:U87)</f>
        <v>1.1499999999999999</v>
      </c>
      <c r="AE84" t="s">
        <v>103</v>
      </c>
    </row>
    <row r="85" spans="1:60" outlineLevel="1" x14ac:dyDescent="0.25">
      <c r="A85" s="140">
        <v>69</v>
      </c>
      <c r="B85" s="140" t="s">
        <v>253</v>
      </c>
      <c r="C85" s="184" t="s">
        <v>254</v>
      </c>
      <c r="D85" s="146" t="s">
        <v>238</v>
      </c>
      <c r="E85" s="152">
        <v>1</v>
      </c>
      <c r="F85" s="154">
        <f>H85+J85</f>
        <v>0</v>
      </c>
      <c r="G85" s="154">
        <f>ROUND(E85*F85,2)</f>
        <v>0</v>
      </c>
      <c r="H85" s="155"/>
      <c r="I85" s="154">
        <f>ROUND(E85*H85,2)</f>
        <v>0</v>
      </c>
      <c r="J85" s="155"/>
      <c r="K85" s="154">
        <f>ROUND(E85*J85,2)</f>
        <v>0</v>
      </c>
      <c r="L85" s="154">
        <v>21</v>
      </c>
      <c r="M85" s="154">
        <f>G85*(1+L85/100)</f>
        <v>0</v>
      </c>
      <c r="N85" s="147">
        <v>0</v>
      </c>
      <c r="O85" s="147">
        <f>ROUND(E85*N85,5)</f>
        <v>0</v>
      </c>
      <c r="P85" s="147">
        <v>0</v>
      </c>
      <c r="Q85" s="147">
        <f>ROUND(E85*P85,5)</f>
        <v>0</v>
      </c>
      <c r="R85" s="147"/>
      <c r="S85" s="147"/>
      <c r="T85" s="148">
        <v>0</v>
      </c>
      <c r="U85" s="147">
        <f>ROUND(E85*T85,2)</f>
        <v>0</v>
      </c>
      <c r="V85" s="139"/>
      <c r="W85" s="139"/>
      <c r="X85" s="139"/>
      <c r="Y85" s="139"/>
      <c r="Z85" s="139"/>
      <c r="AA85" s="139"/>
      <c r="AB85" s="139"/>
      <c r="AC85" s="139"/>
      <c r="AD85" s="139"/>
      <c r="AE85" s="139" t="s">
        <v>107</v>
      </c>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row>
    <row r="86" spans="1:60" ht="20.399999999999999" outlineLevel="1" x14ac:dyDescent="0.25">
      <c r="A86" s="140">
        <v>70</v>
      </c>
      <c r="B86" s="140" t="s">
        <v>251</v>
      </c>
      <c r="C86" s="184" t="s">
        <v>252</v>
      </c>
      <c r="D86" s="146" t="s">
        <v>147</v>
      </c>
      <c r="E86" s="152">
        <v>410</v>
      </c>
      <c r="F86" s="154">
        <f>H86+J86</f>
        <v>0</v>
      </c>
      <c r="G86" s="154">
        <f>ROUND(E86*F86,2)</f>
        <v>0</v>
      </c>
      <c r="H86" s="155"/>
      <c r="I86" s="154">
        <f>ROUND(E86*H86,2)</f>
        <v>0</v>
      </c>
      <c r="J86" s="155"/>
      <c r="K86" s="154">
        <f>ROUND(E86*J86,2)</f>
        <v>0</v>
      </c>
      <c r="L86" s="154">
        <v>21</v>
      </c>
      <c r="M86" s="154">
        <f>G86*(1+L86/100)</f>
        <v>0</v>
      </c>
      <c r="N86" s="147">
        <v>0</v>
      </c>
      <c r="O86" s="147">
        <f>ROUND(E86*N86,5)</f>
        <v>0</v>
      </c>
      <c r="P86" s="147">
        <v>0</v>
      </c>
      <c r="Q86" s="147">
        <f>ROUND(E86*P86,5)</f>
        <v>0</v>
      </c>
      <c r="R86" s="147"/>
      <c r="S86" s="147"/>
      <c r="T86" s="148">
        <v>0</v>
      </c>
      <c r="U86" s="147">
        <f>ROUND(E86*T86,2)</f>
        <v>0</v>
      </c>
      <c r="V86" s="139"/>
      <c r="W86" s="139"/>
      <c r="X86" s="139"/>
      <c r="Y86" s="139"/>
      <c r="Z86" s="139"/>
      <c r="AA86" s="139"/>
      <c r="AB86" s="139"/>
      <c r="AC86" s="139"/>
      <c r="AD86" s="139"/>
      <c r="AE86" s="139" t="s">
        <v>107</v>
      </c>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row>
    <row r="87" spans="1:60" outlineLevel="1" x14ac:dyDescent="0.25">
      <c r="A87" s="140">
        <v>71</v>
      </c>
      <c r="B87" s="140" t="s">
        <v>249</v>
      </c>
      <c r="C87" s="184" t="s">
        <v>250</v>
      </c>
      <c r="D87" s="146" t="s">
        <v>147</v>
      </c>
      <c r="E87" s="152">
        <v>410</v>
      </c>
      <c r="F87" s="154">
        <f>H87+J87</f>
        <v>0</v>
      </c>
      <c r="G87" s="154">
        <f>ROUND(E87*F87,2)</f>
        <v>0</v>
      </c>
      <c r="H87" s="155"/>
      <c r="I87" s="154">
        <f>ROUND(E87*H87,2)</f>
        <v>0</v>
      </c>
      <c r="J87" s="155"/>
      <c r="K87" s="154">
        <f>ROUND(E87*J87,2)</f>
        <v>0</v>
      </c>
      <c r="L87" s="154">
        <v>21</v>
      </c>
      <c r="M87" s="154">
        <f>G87*(1+L87/100)</f>
        <v>0</v>
      </c>
      <c r="N87" s="147">
        <v>0</v>
      </c>
      <c r="O87" s="147">
        <f>ROUND(E87*N87,5)</f>
        <v>0</v>
      </c>
      <c r="P87" s="147">
        <v>0</v>
      </c>
      <c r="Q87" s="147">
        <f>ROUND(E87*P87,5)</f>
        <v>0</v>
      </c>
      <c r="R87" s="147"/>
      <c r="S87" s="147"/>
      <c r="T87" s="148">
        <v>2.8E-3</v>
      </c>
      <c r="U87" s="147">
        <f>ROUND(E87*T87,2)</f>
        <v>1.1499999999999999</v>
      </c>
      <c r="V87" s="139"/>
      <c r="W87" s="139"/>
      <c r="X87" s="139"/>
      <c r="Y87" s="139"/>
      <c r="Z87" s="139"/>
      <c r="AA87" s="139"/>
      <c r="AB87" s="139"/>
      <c r="AC87" s="139"/>
      <c r="AD87" s="139"/>
      <c r="AE87" s="139" t="s">
        <v>107</v>
      </c>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row>
    <row r="88" spans="1:60" x14ac:dyDescent="0.25">
      <c r="A88" s="141" t="s">
        <v>102</v>
      </c>
      <c r="B88" s="141" t="s">
        <v>76</v>
      </c>
      <c r="C88" s="185" t="s">
        <v>26</v>
      </c>
      <c r="D88" s="149"/>
      <c r="E88" s="153"/>
      <c r="F88" s="156"/>
      <c r="G88" s="156">
        <f>SUMIF(AE89:AE92,"&lt;&gt;NOR",G89:G92)</f>
        <v>0</v>
      </c>
      <c r="H88" s="156"/>
      <c r="I88" s="156">
        <f>SUM(I89:I92)</f>
        <v>0</v>
      </c>
      <c r="J88" s="156"/>
      <c r="K88" s="156">
        <f>SUM(K89:K92)</f>
        <v>0</v>
      </c>
      <c r="L88" s="156"/>
      <c r="M88" s="156">
        <f>SUM(M89:M92)</f>
        <v>0</v>
      </c>
      <c r="N88" s="150"/>
      <c r="O88" s="150">
        <f>SUM(O89:O92)</f>
        <v>0</v>
      </c>
      <c r="P88" s="150"/>
      <c r="Q88" s="150">
        <f>SUM(Q89:Q92)</f>
        <v>0</v>
      </c>
      <c r="R88" s="150"/>
      <c r="S88" s="150"/>
      <c r="T88" s="151"/>
      <c r="U88" s="150">
        <f>SUM(U89:U92)</f>
        <v>0</v>
      </c>
      <c r="AE88" t="s">
        <v>103</v>
      </c>
    </row>
    <row r="89" spans="1:60" ht="20.399999999999999" outlineLevel="1" x14ac:dyDescent="0.25">
      <c r="A89" s="140">
        <v>72</v>
      </c>
      <c r="B89" s="140" t="s">
        <v>255</v>
      </c>
      <c r="C89" s="184" t="s">
        <v>256</v>
      </c>
      <c r="D89" s="146" t="s">
        <v>257</v>
      </c>
      <c r="E89" s="152">
        <v>1</v>
      </c>
      <c r="F89" s="154">
        <f>H89+J89</f>
        <v>0</v>
      </c>
      <c r="G89" s="154">
        <f>ROUND(E89*F89,2)</f>
        <v>0</v>
      </c>
      <c r="H89" s="155"/>
      <c r="I89" s="154">
        <f>ROUND(E89*H89,2)</f>
        <v>0</v>
      </c>
      <c r="J89" s="155"/>
      <c r="K89" s="154">
        <f>ROUND(E89*J89,2)</f>
        <v>0</v>
      </c>
      <c r="L89" s="154">
        <v>21</v>
      </c>
      <c r="M89" s="154">
        <f>G89*(1+L89/100)</f>
        <v>0</v>
      </c>
      <c r="N89" s="147">
        <v>0</v>
      </c>
      <c r="O89" s="147">
        <f>ROUND(E89*N89,5)</f>
        <v>0</v>
      </c>
      <c r="P89" s="147">
        <v>0</v>
      </c>
      <c r="Q89" s="147">
        <f>ROUND(E89*P89,5)</f>
        <v>0</v>
      </c>
      <c r="R89" s="147"/>
      <c r="S89" s="147"/>
      <c r="T89" s="148">
        <v>0</v>
      </c>
      <c r="U89" s="147">
        <f>ROUND(E89*T89,2)</f>
        <v>0</v>
      </c>
      <c r="V89" s="139"/>
      <c r="W89" s="139"/>
      <c r="X89" s="139"/>
      <c r="Y89" s="139"/>
      <c r="Z89" s="139"/>
      <c r="AA89" s="139"/>
      <c r="AB89" s="139"/>
      <c r="AC89" s="139"/>
      <c r="AD89" s="139"/>
      <c r="AE89" s="139" t="s">
        <v>107</v>
      </c>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row>
    <row r="90" spans="1:60" outlineLevel="1" x14ac:dyDescent="0.25">
      <c r="A90" s="140">
        <v>73</v>
      </c>
      <c r="B90" s="140" t="s">
        <v>258</v>
      </c>
      <c r="C90" s="184" t="s">
        <v>259</v>
      </c>
      <c r="D90" s="146" t="s">
        <v>257</v>
      </c>
      <c r="E90" s="152">
        <v>1</v>
      </c>
      <c r="F90" s="154">
        <f>H90+J90</f>
        <v>0</v>
      </c>
      <c r="G90" s="154">
        <f>ROUND(E90*F90,2)</f>
        <v>0</v>
      </c>
      <c r="H90" s="155"/>
      <c r="I90" s="154">
        <f>ROUND(E90*H90,2)</f>
        <v>0</v>
      </c>
      <c r="J90" s="155"/>
      <c r="K90" s="154">
        <f>ROUND(E90*J90,2)</f>
        <v>0</v>
      </c>
      <c r="L90" s="154">
        <v>21</v>
      </c>
      <c r="M90" s="154">
        <f>G90*(1+L90/100)</f>
        <v>0</v>
      </c>
      <c r="N90" s="147">
        <v>0</v>
      </c>
      <c r="O90" s="147">
        <f>ROUND(E90*N90,5)</f>
        <v>0</v>
      </c>
      <c r="P90" s="147">
        <v>0</v>
      </c>
      <c r="Q90" s="147">
        <f>ROUND(E90*P90,5)</f>
        <v>0</v>
      </c>
      <c r="R90" s="147"/>
      <c r="S90" s="147"/>
      <c r="T90" s="148">
        <v>0</v>
      </c>
      <c r="U90" s="147">
        <f>ROUND(E90*T90,2)</f>
        <v>0</v>
      </c>
      <c r="V90" s="139"/>
      <c r="W90" s="139"/>
      <c r="X90" s="139"/>
      <c r="Y90" s="139"/>
      <c r="Z90" s="139"/>
      <c r="AA90" s="139"/>
      <c r="AB90" s="139"/>
      <c r="AC90" s="139"/>
      <c r="AD90" s="139"/>
      <c r="AE90" s="139" t="s">
        <v>107</v>
      </c>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row>
    <row r="91" spans="1:60" outlineLevel="1" x14ac:dyDescent="0.25">
      <c r="A91" s="140">
        <v>74</v>
      </c>
      <c r="B91" s="140" t="s">
        <v>260</v>
      </c>
      <c r="C91" s="184" t="s">
        <v>261</v>
      </c>
      <c r="D91" s="146" t="s">
        <v>257</v>
      </c>
      <c r="E91" s="152">
        <v>1</v>
      </c>
      <c r="F91" s="154">
        <f>H91+J91</f>
        <v>0</v>
      </c>
      <c r="G91" s="154">
        <f>ROUND(E91*F91,2)</f>
        <v>0</v>
      </c>
      <c r="H91" s="155"/>
      <c r="I91" s="154">
        <f>ROUND(E91*H91,2)</f>
        <v>0</v>
      </c>
      <c r="J91" s="155"/>
      <c r="K91" s="154">
        <f>ROUND(E91*J91,2)</f>
        <v>0</v>
      </c>
      <c r="L91" s="154">
        <v>21</v>
      </c>
      <c r="M91" s="154">
        <f>G91*(1+L91/100)</f>
        <v>0</v>
      </c>
      <c r="N91" s="147">
        <v>0</v>
      </c>
      <c r="O91" s="147">
        <f>ROUND(E91*N91,5)</f>
        <v>0</v>
      </c>
      <c r="P91" s="147">
        <v>0</v>
      </c>
      <c r="Q91" s="147">
        <f>ROUND(E91*P91,5)</f>
        <v>0</v>
      </c>
      <c r="R91" s="147"/>
      <c r="S91" s="147"/>
      <c r="T91" s="148">
        <v>0</v>
      </c>
      <c r="U91" s="147">
        <f>ROUND(E91*T91,2)</f>
        <v>0</v>
      </c>
      <c r="V91" s="139"/>
      <c r="W91" s="139"/>
      <c r="X91" s="139"/>
      <c r="Y91" s="139"/>
      <c r="Z91" s="139"/>
      <c r="AA91" s="139"/>
      <c r="AB91" s="139"/>
      <c r="AC91" s="139"/>
      <c r="AD91" s="139"/>
      <c r="AE91" s="139" t="s">
        <v>107</v>
      </c>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row>
    <row r="92" spans="1:60" outlineLevel="1" x14ac:dyDescent="0.25">
      <c r="A92" s="165">
        <v>75</v>
      </c>
      <c r="B92" s="165" t="s">
        <v>262</v>
      </c>
      <c r="C92" s="186" t="s">
        <v>337</v>
      </c>
      <c r="D92" s="166" t="s">
        <v>257</v>
      </c>
      <c r="E92" s="167">
        <v>1</v>
      </c>
      <c r="F92" s="168">
        <f>H92+J92</f>
        <v>0</v>
      </c>
      <c r="G92" s="168">
        <f>ROUND(E92*F92,2)</f>
        <v>0</v>
      </c>
      <c r="H92" s="169"/>
      <c r="I92" s="168">
        <f>ROUND(E92*H92,2)</f>
        <v>0</v>
      </c>
      <c r="J92" s="169"/>
      <c r="K92" s="168">
        <f>ROUND(E92*J92,2)</f>
        <v>0</v>
      </c>
      <c r="L92" s="168">
        <v>21</v>
      </c>
      <c r="M92" s="168">
        <f>G92*(1+L92/100)</f>
        <v>0</v>
      </c>
      <c r="N92" s="170">
        <v>0</v>
      </c>
      <c r="O92" s="170">
        <f>ROUND(E92*N92,5)</f>
        <v>0</v>
      </c>
      <c r="P92" s="170">
        <v>0</v>
      </c>
      <c r="Q92" s="170">
        <f>ROUND(E92*P92,5)</f>
        <v>0</v>
      </c>
      <c r="R92" s="170"/>
      <c r="S92" s="170"/>
      <c r="T92" s="171">
        <v>0</v>
      </c>
      <c r="U92" s="170">
        <f>ROUND(E92*T92,2)</f>
        <v>0</v>
      </c>
      <c r="V92" s="139"/>
      <c r="W92" s="139"/>
      <c r="X92" s="139"/>
      <c r="Y92" s="139"/>
      <c r="Z92" s="139"/>
      <c r="AA92" s="139"/>
      <c r="AB92" s="139"/>
      <c r="AC92" s="139"/>
      <c r="AD92" s="139"/>
      <c r="AE92" s="139" t="s">
        <v>107</v>
      </c>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row>
    <row r="93" spans="1:60" x14ac:dyDescent="0.25">
      <c r="A93" s="4"/>
      <c r="B93" s="5" t="s">
        <v>264</v>
      </c>
      <c r="C93" s="187" t="s">
        <v>264</v>
      </c>
      <c r="D93" s="4"/>
      <c r="E93" s="4"/>
      <c r="F93" s="4"/>
      <c r="G93" s="4"/>
      <c r="H93" s="4"/>
      <c r="I93" s="4"/>
      <c r="J93" s="4"/>
      <c r="K93" s="4"/>
      <c r="L93" s="4"/>
      <c r="M93" s="4"/>
      <c r="N93" s="4"/>
      <c r="O93" s="4"/>
      <c r="P93" s="4"/>
      <c r="Q93" s="4"/>
      <c r="R93" s="4"/>
      <c r="S93" s="4"/>
      <c r="T93" s="4"/>
      <c r="U93" s="4"/>
      <c r="AC93">
        <v>12</v>
      </c>
      <c r="AD93">
        <v>21</v>
      </c>
    </row>
    <row r="94" spans="1:60" x14ac:dyDescent="0.25">
      <c r="A94" s="199"/>
      <c r="B94" s="200" t="s">
        <v>28</v>
      </c>
      <c r="C94" s="201" t="s">
        <v>264</v>
      </c>
      <c r="D94" s="202"/>
      <c r="E94" s="202"/>
      <c r="F94" s="202"/>
      <c r="G94" s="203">
        <f>G8+G12+G16+G20+G22+G76+G79+G81+G84+G88</f>
        <v>0</v>
      </c>
      <c r="H94" s="4"/>
      <c r="I94" s="4"/>
      <c r="J94" s="4"/>
      <c r="K94" s="4"/>
      <c r="L94" s="4"/>
      <c r="M94" s="4"/>
      <c r="N94" s="4"/>
      <c r="O94" s="4"/>
      <c r="P94" s="4"/>
      <c r="Q94" s="4"/>
      <c r="R94" s="4"/>
      <c r="S94" s="4"/>
      <c r="T94" s="4"/>
      <c r="U94" s="4"/>
      <c r="AC94">
        <f>SUMIF(L7:L92,AC93,G7:G92)</f>
        <v>0</v>
      </c>
      <c r="AD94">
        <f>SUMIF(L7:L92,AD93,G7:G92)</f>
        <v>0</v>
      </c>
      <c r="AE94" t="s">
        <v>265</v>
      </c>
    </row>
    <row r="95" spans="1:60" x14ac:dyDescent="0.25">
      <c r="A95" s="4"/>
      <c r="B95" s="5" t="s">
        <v>264</v>
      </c>
      <c r="C95" s="187" t="s">
        <v>264</v>
      </c>
      <c r="D95" s="4"/>
      <c r="E95" s="4"/>
      <c r="F95" s="4"/>
      <c r="G95" s="4"/>
      <c r="H95" s="4"/>
      <c r="I95" s="4"/>
      <c r="J95" s="4"/>
      <c r="K95" s="4"/>
      <c r="L95" s="4"/>
      <c r="M95" s="4"/>
      <c r="N95" s="4"/>
      <c r="O95" s="4"/>
      <c r="P95" s="4"/>
      <c r="Q95" s="4"/>
      <c r="R95" s="4"/>
      <c r="S95" s="4"/>
      <c r="T95" s="4"/>
      <c r="U95" s="4"/>
    </row>
    <row r="96" spans="1:60" x14ac:dyDescent="0.25">
      <c r="A96" s="293" t="s">
        <v>266</v>
      </c>
      <c r="B96" s="293"/>
      <c r="C96" s="294"/>
      <c r="D96" s="4"/>
      <c r="E96" s="4"/>
      <c r="F96" s="4"/>
      <c r="G96" s="4"/>
      <c r="H96" s="4"/>
      <c r="I96" s="4"/>
      <c r="J96" s="4"/>
      <c r="K96" s="4"/>
      <c r="L96" s="4"/>
      <c r="M96" s="4"/>
      <c r="N96" s="4"/>
      <c r="O96" s="4"/>
      <c r="P96" s="4"/>
      <c r="Q96" s="4"/>
      <c r="R96" s="4"/>
      <c r="S96" s="4"/>
      <c r="T96" s="4"/>
      <c r="U96" s="4"/>
    </row>
    <row r="97" spans="1:31" x14ac:dyDescent="0.25">
      <c r="A97" s="204" t="s">
        <v>270</v>
      </c>
      <c r="B97" s="175"/>
      <c r="C97" s="189"/>
      <c r="D97" s="175"/>
      <c r="E97" s="175"/>
      <c r="F97" s="175"/>
      <c r="G97" s="176"/>
      <c r="H97" s="4"/>
      <c r="I97" s="4"/>
      <c r="J97" s="4"/>
      <c r="K97" s="4"/>
      <c r="L97" s="4"/>
      <c r="M97" s="4"/>
      <c r="N97" s="4"/>
      <c r="O97" s="4"/>
      <c r="P97" s="4"/>
      <c r="Q97" s="4"/>
      <c r="R97" s="4"/>
      <c r="S97" s="4"/>
      <c r="T97" s="4"/>
      <c r="U97" s="4"/>
      <c r="AE97" t="s">
        <v>267</v>
      </c>
    </row>
    <row r="98" spans="1:31" x14ac:dyDescent="0.25">
      <c r="A98" s="177"/>
      <c r="B98" s="178"/>
      <c r="C98" s="190"/>
      <c r="D98" s="178"/>
      <c r="E98" s="178"/>
      <c r="F98" s="178"/>
      <c r="G98" s="179"/>
      <c r="H98" s="4"/>
      <c r="I98" s="4"/>
      <c r="J98" s="4"/>
      <c r="K98" s="4"/>
      <c r="L98" s="4"/>
      <c r="M98" s="4"/>
      <c r="N98" s="4"/>
      <c r="O98" s="4"/>
      <c r="P98" s="4"/>
      <c r="Q98" s="4"/>
      <c r="R98" s="4"/>
      <c r="S98" s="4"/>
      <c r="T98" s="4"/>
      <c r="U98" s="4"/>
    </row>
    <row r="99" spans="1:31" x14ac:dyDescent="0.25">
      <c r="A99" s="177"/>
      <c r="B99" s="178"/>
      <c r="C99" s="190"/>
      <c r="D99" s="178"/>
      <c r="E99" s="178"/>
      <c r="F99" s="178"/>
      <c r="G99" s="179"/>
      <c r="H99" s="4"/>
      <c r="I99" s="4"/>
      <c r="J99" s="4"/>
      <c r="K99" s="4"/>
      <c r="L99" s="4"/>
      <c r="M99" s="4"/>
      <c r="N99" s="4"/>
      <c r="O99" s="4"/>
      <c r="P99" s="4"/>
      <c r="Q99" s="4"/>
      <c r="R99" s="4"/>
      <c r="S99" s="4"/>
      <c r="T99" s="4"/>
      <c r="U99" s="4"/>
    </row>
    <row r="100" spans="1:31" x14ac:dyDescent="0.25">
      <c r="A100" s="177"/>
      <c r="B100" s="178"/>
      <c r="C100" s="190"/>
      <c r="D100" s="178"/>
      <c r="E100" s="178"/>
      <c r="F100" s="178"/>
      <c r="G100" s="179"/>
      <c r="H100" s="4"/>
      <c r="I100" s="4"/>
      <c r="J100" s="4"/>
      <c r="K100" s="4"/>
      <c r="L100" s="4"/>
      <c r="M100" s="4"/>
      <c r="N100" s="4"/>
      <c r="O100" s="4"/>
      <c r="P100" s="4"/>
      <c r="Q100" s="4"/>
      <c r="R100" s="4"/>
      <c r="S100" s="4"/>
      <c r="T100" s="4"/>
      <c r="U100" s="4"/>
    </row>
    <row r="101" spans="1:31" x14ac:dyDescent="0.25">
      <c r="A101" s="180"/>
      <c r="B101" s="181"/>
      <c r="C101" s="191"/>
      <c r="D101" s="181"/>
      <c r="E101" s="181"/>
      <c r="F101" s="181"/>
      <c r="G101" s="182"/>
      <c r="H101" s="4"/>
      <c r="I101" s="4"/>
      <c r="J101" s="4"/>
      <c r="K101" s="4"/>
      <c r="L101" s="4"/>
      <c r="M101" s="4"/>
      <c r="N101" s="4"/>
      <c r="O101" s="4"/>
      <c r="P101" s="4"/>
      <c r="Q101" s="4"/>
      <c r="R101" s="4"/>
      <c r="S101" s="4"/>
      <c r="T101" s="4"/>
      <c r="U101" s="4"/>
    </row>
    <row r="102" spans="1:31" x14ac:dyDescent="0.25">
      <c r="A102" s="4"/>
      <c r="B102" s="5" t="s">
        <v>264</v>
      </c>
      <c r="C102" s="187" t="s">
        <v>264</v>
      </c>
      <c r="D102" s="4"/>
      <c r="E102" s="4"/>
      <c r="F102" s="4"/>
      <c r="G102" s="4"/>
      <c r="H102" s="4"/>
      <c r="I102" s="4"/>
      <c r="J102" s="4"/>
      <c r="K102" s="4"/>
      <c r="L102" s="4"/>
      <c r="M102" s="4"/>
      <c r="N102" s="4"/>
      <c r="O102" s="4"/>
      <c r="P102" s="4"/>
      <c r="Q102" s="4"/>
      <c r="R102" s="4"/>
      <c r="S102" s="4"/>
      <c r="T102" s="4"/>
      <c r="U102" s="4"/>
    </row>
    <row r="103" spans="1:31" x14ac:dyDescent="0.25">
      <c r="C103" s="192"/>
      <c r="AE103" t="s">
        <v>268</v>
      </c>
    </row>
  </sheetData>
  <mergeCells count="6">
    <mergeCell ref="A96:C96"/>
    <mergeCell ref="A1:G1"/>
    <mergeCell ref="C2:G2"/>
    <mergeCell ref="H2:P2"/>
    <mergeCell ref="C3:G3"/>
    <mergeCell ref="C4:G4"/>
  </mergeCells>
  <pageMargins left="0.39370078740157499" right="0.196850393700787" top="0.78740157499999996" bottom="0.78740157499999996"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41"/>
  <sheetViews>
    <sheetView topLeftCell="C13" zoomScale="130" zoomScaleNormal="130" workbookViewId="0">
      <selection activeCell="J29" sqref="J29"/>
    </sheetView>
  </sheetViews>
  <sheetFormatPr defaultRowHeight="13.2" outlineLevelRow="1" x14ac:dyDescent="0.25"/>
  <cols>
    <col min="1" max="1" width="4.33203125" customWidth="1"/>
    <col min="2" max="2" width="14.44140625" style="83" customWidth="1"/>
    <col min="3" max="3" width="38.33203125" style="83" customWidth="1"/>
    <col min="4" max="4" width="4.6640625" customWidth="1"/>
    <col min="5" max="5" width="10.6640625" customWidth="1"/>
    <col min="6" max="6" width="9.88671875" customWidth="1"/>
    <col min="7" max="7" width="12.77734375" customWidth="1"/>
    <col min="12" max="21" width="0" hidden="1" customWidth="1"/>
    <col min="29" max="39" width="0" hidden="1" customWidth="1"/>
    <col min="257" max="257" width="4.33203125" customWidth="1"/>
    <col min="258" max="258" width="14.44140625" customWidth="1"/>
    <col min="259" max="259" width="38.33203125" customWidth="1"/>
    <col min="260" max="260" width="4.6640625" customWidth="1"/>
    <col min="261" max="261" width="10.6640625" customWidth="1"/>
    <col min="262" max="262" width="9.88671875" customWidth="1"/>
    <col min="263" max="263" width="12.77734375" customWidth="1"/>
    <col min="268" max="277" width="0" hidden="1" customWidth="1"/>
    <col min="285" max="295" width="0" hidden="1" customWidth="1"/>
    <col min="513" max="513" width="4.33203125" customWidth="1"/>
    <col min="514" max="514" width="14.44140625" customWidth="1"/>
    <col min="515" max="515" width="38.33203125" customWidth="1"/>
    <col min="516" max="516" width="4.6640625" customWidth="1"/>
    <col min="517" max="517" width="10.6640625" customWidth="1"/>
    <col min="518" max="518" width="9.88671875" customWidth="1"/>
    <col min="519" max="519" width="12.77734375" customWidth="1"/>
    <col min="524" max="533" width="0" hidden="1" customWidth="1"/>
    <col min="541" max="551" width="0" hidden="1" customWidth="1"/>
    <col min="769" max="769" width="4.33203125" customWidth="1"/>
    <col min="770" max="770" width="14.44140625" customWidth="1"/>
    <col min="771" max="771" width="38.33203125" customWidth="1"/>
    <col min="772" max="772" width="4.6640625" customWidth="1"/>
    <col min="773" max="773" width="10.6640625" customWidth="1"/>
    <col min="774" max="774" width="9.88671875" customWidth="1"/>
    <col min="775" max="775" width="12.77734375" customWidth="1"/>
    <col min="780" max="789" width="0" hidden="1" customWidth="1"/>
    <col min="797" max="807" width="0" hidden="1" customWidth="1"/>
    <col min="1025" max="1025" width="4.33203125" customWidth="1"/>
    <col min="1026" max="1026" width="14.44140625" customWidth="1"/>
    <col min="1027" max="1027" width="38.33203125" customWidth="1"/>
    <col min="1028" max="1028" width="4.6640625" customWidth="1"/>
    <col min="1029" max="1029" width="10.6640625" customWidth="1"/>
    <col min="1030" max="1030" width="9.88671875" customWidth="1"/>
    <col min="1031" max="1031" width="12.77734375" customWidth="1"/>
    <col min="1036" max="1045" width="0" hidden="1" customWidth="1"/>
    <col min="1053" max="1063" width="0" hidden="1" customWidth="1"/>
    <col min="1281" max="1281" width="4.33203125" customWidth="1"/>
    <col min="1282" max="1282" width="14.44140625" customWidth="1"/>
    <col min="1283" max="1283" width="38.33203125" customWidth="1"/>
    <col min="1284" max="1284" width="4.6640625" customWidth="1"/>
    <col min="1285" max="1285" width="10.6640625" customWidth="1"/>
    <col min="1286" max="1286" width="9.88671875" customWidth="1"/>
    <col min="1287" max="1287" width="12.77734375" customWidth="1"/>
    <col min="1292" max="1301" width="0" hidden="1" customWidth="1"/>
    <col min="1309" max="1319" width="0" hidden="1" customWidth="1"/>
    <col min="1537" max="1537" width="4.33203125" customWidth="1"/>
    <col min="1538" max="1538" width="14.44140625" customWidth="1"/>
    <col min="1539" max="1539" width="38.33203125" customWidth="1"/>
    <col min="1540" max="1540" width="4.6640625" customWidth="1"/>
    <col min="1541" max="1541" width="10.6640625" customWidth="1"/>
    <col min="1542" max="1542" width="9.88671875" customWidth="1"/>
    <col min="1543" max="1543" width="12.77734375" customWidth="1"/>
    <col min="1548" max="1557" width="0" hidden="1" customWidth="1"/>
    <col min="1565" max="1575" width="0" hidden="1" customWidth="1"/>
    <col min="1793" max="1793" width="4.33203125" customWidth="1"/>
    <col min="1794" max="1794" width="14.44140625" customWidth="1"/>
    <col min="1795" max="1795" width="38.33203125" customWidth="1"/>
    <col min="1796" max="1796" width="4.6640625" customWidth="1"/>
    <col min="1797" max="1797" width="10.6640625" customWidth="1"/>
    <col min="1798" max="1798" width="9.88671875" customWidth="1"/>
    <col min="1799" max="1799" width="12.77734375" customWidth="1"/>
    <col min="1804" max="1813" width="0" hidden="1" customWidth="1"/>
    <col min="1821" max="1831" width="0" hidden="1" customWidth="1"/>
    <col min="2049" max="2049" width="4.33203125" customWidth="1"/>
    <col min="2050" max="2050" width="14.44140625" customWidth="1"/>
    <col min="2051" max="2051" width="38.33203125" customWidth="1"/>
    <col min="2052" max="2052" width="4.6640625" customWidth="1"/>
    <col min="2053" max="2053" width="10.6640625" customWidth="1"/>
    <col min="2054" max="2054" width="9.88671875" customWidth="1"/>
    <col min="2055" max="2055" width="12.77734375" customWidth="1"/>
    <col min="2060" max="2069" width="0" hidden="1" customWidth="1"/>
    <col min="2077" max="2087" width="0" hidden="1" customWidth="1"/>
    <col min="2305" max="2305" width="4.33203125" customWidth="1"/>
    <col min="2306" max="2306" width="14.44140625" customWidth="1"/>
    <col min="2307" max="2307" width="38.33203125" customWidth="1"/>
    <col min="2308" max="2308" width="4.6640625" customWidth="1"/>
    <col min="2309" max="2309" width="10.6640625" customWidth="1"/>
    <col min="2310" max="2310" width="9.88671875" customWidth="1"/>
    <col min="2311" max="2311" width="12.77734375" customWidth="1"/>
    <col min="2316" max="2325" width="0" hidden="1" customWidth="1"/>
    <col min="2333" max="2343" width="0" hidden="1" customWidth="1"/>
    <col min="2561" max="2561" width="4.33203125" customWidth="1"/>
    <col min="2562" max="2562" width="14.44140625" customWidth="1"/>
    <col min="2563" max="2563" width="38.33203125" customWidth="1"/>
    <col min="2564" max="2564" width="4.6640625" customWidth="1"/>
    <col min="2565" max="2565" width="10.6640625" customWidth="1"/>
    <col min="2566" max="2566" width="9.88671875" customWidth="1"/>
    <col min="2567" max="2567" width="12.77734375" customWidth="1"/>
    <col min="2572" max="2581" width="0" hidden="1" customWidth="1"/>
    <col min="2589" max="2599" width="0" hidden="1" customWidth="1"/>
    <col min="2817" max="2817" width="4.33203125" customWidth="1"/>
    <col min="2818" max="2818" width="14.44140625" customWidth="1"/>
    <col min="2819" max="2819" width="38.33203125" customWidth="1"/>
    <col min="2820" max="2820" width="4.6640625" customWidth="1"/>
    <col min="2821" max="2821" width="10.6640625" customWidth="1"/>
    <col min="2822" max="2822" width="9.88671875" customWidth="1"/>
    <col min="2823" max="2823" width="12.77734375" customWidth="1"/>
    <col min="2828" max="2837" width="0" hidden="1" customWidth="1"/>
    <col min="2845" max="2855" width="0" hidden="1" customWidth="1"/>
    <col min="3073" max="3073" width="4.33203125" customWidth="1"/>
    <col min="3074" max="3074" width="14.44140625" customWidth="1"/>
    <col min="3075" max="3075" width="38.33203125" customWidth="1"/>
    <col min="3076" max="3076" width="4.6640625" customWidth="1"/>
    <col min="3077" max="3077" width="10.6640625" customWidth="1"/>
    <col min="3078" max="3078" width="9.88671875" customWidth="1"/>
    <col min="3079" max="3079" width="12.77734375" customWidth="1"/>
    <col min="3084" max="3093" width="0" hidden="1" customWidth="1"/>
    <col min="3101" max="3111" width="0" hidden="1" customWidth="1"/>
    <col min="3329" max="3329" width="4.33203125" customWidth="1"/>
    <col min="3330" max="3330" width="14.44140625" customWidth="1"/>
    <col min="3331" max="3331" width="38.33203125" customWidth="1"/>
    <col min="3332" max="3332" width="4.6640625" customWidth="1"/>
    <col min="3333" max="3333" width="10.6640625" customWidth="1"/>
    <col min="3334" max="3334" width="9.88671875" customWidth="1"/>
    <col min="3335" max="3335" width="12.77734375" customWidth="1"/>
    <col min="3340" max="3349" width="0" hidden="1" customWidth="1"/>
    <col min="3357" max="3367" width="0" hidden="1" customWidth="1"/>
    <col min="3585" max="3585" width="4.33203125" customWidth="1"/>
    <col min="3586" max="3586" width="14.44140625" customWidth="1"/>
    <col min="3587" max="3587" width="38.33203125" customWidth="1"/>
    <col min="3588" max="3588" width="4.6640625" customWidth="1"/>
    <col min="3589" max="3589" width="10.6640625" customWidth="1"/>
    <col min="3590" max="3590" width="9.88671875" customWidth="1"/>
    <col min="3591" max="3591" width="12.77734375" customWidth="1"/>
    <col min="3596" max="3605" width="0" hidden="1" customWidth="1"/>
    <col min="3613" max="3623" width="0" hidden="1" customWidth="1"/>
    <col min="3841" max="3841" width="4.33203125" customWidth="1"/>
    <col min="3842" max="3842" width="14.44140625" customWidth="1"/>
    <col min="3843" max="3843" width="38.33203125" customWidth="1"/>
    <col min="3844" max="3844" width="4.6640625" customWidth="1"/>
    <col min="3845" max="3845" width="10.6640625" customWidth="1"/>
    <col min="3846" max="3846" width="9.88671875" customWidth="1"/>
    <col min="3847" max="3847" width="12.77734375" customWidth="1"/>
    <col min="3852" max="3861" width="0" hidden="1" customWidth="1"/>
    <col min="3869" max="3879" width="0" hidden="1" customWidth="1"/>
    <col min="4097" max="4097" width="4.33203125" customWidth="1"/>
    <col min="4098" max="4098" width="14.44140625" customWidth="1"/>
    <col min="4099" max="4099" width="38.33203125" customWidth="1"/>
    <col min="4100" max="4100" width="4.6640625" customWidth="1"/>
    <col min="4101" max="4101" width="10.6640625" customWidth="1"/>
    <col min="4102" max="4102" width="9.88671875" customWidth="1"/>
    <col min="4103" max="4103" width="12.77734375" customWidth="1"/>
    <col min="4108" max="4117" width="0" hidden="1" customWidth="1"/>
    <col min="4125" max="4135" width="0" hidden="1" customWidth="1"/>
    <col min="4353" max="4353" width="4.33203125" customWidth="1"/>
    <col min="4354" max="4354" width="14.44140625" customWidth="1"/>
    <col min="4355" max="4355" width="38.33203125" customWidth="1"/>
    <col min="4356" max="4356" width="4.6640625" customWidth="1"/>
    <col min="4357" max="4357" width="10.6640625" customWidth="1"/>
    <col min="4358" max="4358" width="9.88671875" customWidth="1"/>
    <col min="4359" max="4359" width="12.77734375" customWidth="1"/>
    <col min="4364" max="4373" width="0" hidden="1" customWidth="1"/>
    <col min="4381" max="4391" width="0" hidden="1" customWidth="1"/>
    <col min="4609" max="4609" width="4.33203125" customWidth="1"/>
    <col min="4610" max="4610" width="14.44140625" customWidth="1"/>
    <col min="4611" max="4611" width="38.33203125" customWidth="1"/>
    <col min="4612" max="4612" width="4.6640625" customWidth="1"/>
    <col min="4613" max="4613" width="10.6640625" customWidth="1"/>
    <col min="4614" max="4614" width="9.88671875" customWidth="1"/>
    <col min="4615" max="4615" width="12.77734375" customWidth="1"/>
    <col min="4620" max="4629" width="0" hidden="1" customWidth="1"/>
    <col min="4637" max="4647" width="0" hidden="1" customWidth="1"/>
    <col min="4865" max="4865" width="4.33203125" customWidth="1"/>
    <col min="4866" max="4866" width="14.44140625" customWidth="1"/>
    <col min="4867" max="4867" width="38.33203125" customWidth="1"/>
    <col min="4868" max="4868" width="4.6640625" customWidth="1"/>
    <col min="4869" max="4869" width="10.6640625" customWidth="1"/>
    <col min="4870" max="4870" width="9.88671875" customWidth="1"/>
    <col min="4871" max="4871" width="12.77734375" customWidth="1"/>
    <col min="4876" max="4885" width="0" hidden="1" customWidth="1"/>
    <col min="4893" max="4903" width="0" hidden="1" customWidth="1"/>
    <col min="5121" max="5121" width="4.33203125" customWidth="1"/>
    <col min="5122" max="5122" width="14.44140625" customWidth="1"/>
    <col min="5123" max="5123" width="38.33203125" customWidth="1"/>
    <col min="5124" max="5124" width="4.6640625" customWidth="1"/>
    <col min="5125" max="5125" width="10.6640625" customWidth="1"/>
    <col min="5126" max="5126" width="9.88671875" customWidth="1"/>
    <col min="5127" max="5127" width="12.77734375" customWidth="1"/>
    <col min="5132" max="5141" width="0" hidden="1" customWidth="1"/>
    <col min="5149" max="5159" width="0" hidden="1" customWidth="1"/>
    <col min="5377" max="5377" width="4.33203125" customWidth="1"/>
    <col min="5378" max="5378" width="14.44140625" customWidth="1"/>
    <col min="5379" max="5379" width="38.33203125" customWidth="1"/>
    <col min="5380" max="5380" width="4.6640625" customWidth="1"/>
    <col min="5381" max="5381" width="10.6640625" customWidth="1"/>
    <col min="5382" max="5382" width="9.88671875" customWidth="1"/>
    <col min="5383" max="5383" width="12.77734375" customWidth="1"/>
    <col min="5388" max="5397" width="0" hidden="1" customWidth="1"/>
    <col min="5405" max="5415" width="0" hidden="1" customWidth="1"/>
    <col min="5633" max="5633" width="4.33203125" customWidth="1"/>
    <col min="5634" max="5634" width="14.44140625" customWidth="1"/>
    <col min="5635" max="5635" width="38.33203125" customWidth="1"/>
    <col min="5636" max="5636" width="4.6640625" customWidth="1"/>
    <col min="5637" max="5637" width="10.6640625" customWidth="1"/>
    <col min="5638" max="5638" width="9.88671875" customWidth="1"/>
    <col min="5639" max="5639" width="12.77734375" customWidth="1"/>
    <col min="5644" max="5653" width="0" hidden="1" customWidth="1"/>
    <col min="5661" max="5671" width="0" hidden="1" customWidth="1"/>
    <col min="5889" max="5889" width="4.33203125" customWidth="1"/>
    <col min="5890" max="5890" width="14.44140625" customWidth="1"/>
    <col min="5891" max="5891" width="38.33203125" customWidth="1"/>
    <col min="5892" max="5892" width="4.6640625" customWidth="1"/>
    <col min="5893" max="5893" width="10.6640625" customWidth="1"/>
    <col min="5894" max="5894" width="9.88671875" customWidth="1"/>
    <col min="5895" max="5895" width="12.77734375" customWidth="1"/>
    <col min="5900" max="5909" width="0" hidden="1" customWidth="1"/>
    <col min="5917" max="5927" width="0" hidden="1" customWidth="1"/>
    <col min="6145" max="6145" width="4.33203125" customWidth="1"/>
    <col min="6146" max="6146" width="14.44140625" customWidth="1"/>
    <col min="6147" max="6147" width="38.33203125" customWidth="1"/>
    <col min="6148" max="6148" width="4.6640625" customWidth="1"/>
    <col min="6149" max="6149" width="10.6640625" customWidth="1"/>
    <col min="6150" max="6150" width="9.88671875" customWidth="1"/>
    <col min="6151" max="6151" width="12.77734375" customWidth="1"/>
    <col min="6156" max="6165" width="0" hidden="1" customWidth="1"/>
    <col min="6173" max="6183" width="0" hidden="1" customWidth="1"/>
    <col min="6401" max="6401" width="4.33203125" customWidth="1"/>
    <col min="6402" max="6402" width="14.44140625" customWidth="1"/>
    <col min="6403" max="6403" width="38.33203125" customWidth="1"/>
    <col min="6404" max="6404" width="4.6640625" customWidth="1"/>
    <col min="6405" max="6405" width="10.6640625" customWidth="1"/>
    <col min="6406" max="6406" width="9.88671875" customWidth="1"/>
    <col min="6407" max="6407" width="12.77734375" customWidth="1"/>
    <col min="6412" max="6421" width="0" hidden="1" customWidth="1"/>
    <col min="6429" max="6439" width="0" hidden="1" customWidth="1"/>
    <col min="6657" max="6657" width="4.33203125" customWidth="1"/>
    <col min="6658" max="6658" width="14.44140625" customWidth="1"/>
    <col min="6659" max="6659" width="38.33203125" customWidth="1"/>
    <col min="6660" max="6660" width="4.6640625" customWidth="1"/>
    <col min="6661" max="6661" width="10.6640625" customWidth="1"/>
    <col min="6662" max="6662" width="9.88671875" customWidth="1"/>
    <col min="6663" max="6663" width="12.77734375" customWidth="1"/>
    <col min="6668" max="6677" width="0" hidden="1" customWidth="1"/>
    <col min="6685" max="6695" width="0" hidden="1" customWidth="1"/>
    <col min="6913" max="6913" width="4.33203125" customWidth="1"/>
    <col min="6914" max="6914" width="14.44140625" customWidth="1"/>
    <col min="6915" max="6915" width="38.33203125" customWidth="1"/>
    <col min="6916" max="6916" width="4.6640625" customWidth="1"/>
    <col min="6917" max="6917" width="10.6640625" customWidth="1"/>
    <col min="6918" max="6918" width="9.88671875" customWidth="1"/>
    <col min="6919" max="6919" width="12.77734375" customWidth="1"/>
    <col min="6924" max="6933" width="0" hidden="1" customWidth="1"/>
    <col min="6941" max="6951" width="0" hidden="1" customWidth="1"/>
    <col min="7169" max="7169" width="4.33203125" customWidth="1"/>
    <col min="7170" max="7170" width="14.44140625" customWidth="1"/>
    <col min="7171" max="7171" width="38.33203125" customWidth="1"/>
    <col min="7172" max="7172" width="4.6640625" customWidth="1"/>
    <col min="7173" max="7173" width="10.6640625" customWidth="1"/>
    <col min="7174" max="7174" width="9.88671875" customWidth="1"/>
    <col min="7175" max="7175" width="12.77734375" customWidth="1"/>
    <col min="7180" max="7189" width="0" hidden="1" customWidth="1"/>
    <col min="7197" max="7207" width="0" hidden="1" customWidth="1"/>
    <col min="7425" max="7425" width="4.33203125" customWidth="1"/>
    <col min="7426" max="7426" width="14.44140625" customWidth="1"/>
    <col min="7427" max="7427" width="38.33203125" customWidth="1"/>
    <col min="7428" max="7428" width="4.6640625" customWidth="1"/>
    <col min="7429" max="7429" width="10.6640625" customWidth="1"/>
    <col min="7430" max="7430" width="9.88671875" customWidth="1"/>
    <col min="7431" max="7431" width="12.77734375" customWidth="1"/>
    <col min="7436" max="7445" width="0" hidden="1" customWidth="1"/>
    <col min="7453" max="7463" width="0" hidden="1" customWidth="1"/>
    <col min="7681" max="7681" width="4.33203125" customWidth="1"/>
    <col min="7682" max="7682" width="14.44140625" customWidth="1"/>
    <col min="7683" max="7683" width="38.33203125" customWidth="1"/>
    <col min="7684" max="7684" width="4.6640625" customWidth="1"/>
    <col min="7685" max="7685" width="10.6640625" customWidth="1"/>
    <col min="7686" max="7686" width="9.88671875" customWidth="1"/>
    <col min="7687" max="7687" width="12.77734375" customWidth="1"/>
    <col min="7692" max="7701" width="0" hidden="1" customWidth="1"/>
    <col min="7709" max="7719" width="0" hidden="1" customWidth="1"/>
    <col min="7937" max="7937" width="4.33203125" customWidth="1"/>
    <col min="7938" max="7938" width="14.44140625" customWidth="1"/>
    <col min="7939" max="7939" width="38.33203125" customWidth="1"/>
    <col min="7940" max="7940" width="4.6640625" customWidth="1"/>
    <col min="7941" max="7941" width="10.6640625" customWidth="1"/>
    <col min="7942" max="7942" width="9.88671875" customWidth="1"/>
    <col min="7943" max="7943" width="12.77734375" customWidth="1"/>
    <col min="7948" max="7957" width="0" hidden="1" customWidth="1"/>
    <col min="7965" max="7975" width="0" hidden="1" customWidth="1"/>
    <col min="8193" max="8193" width="4.33203125" customWidth="1"/>
    <col min="8194" max="8194" width="14.44140625" customWidth="1"/>
    <col min="8195" max="8195" width="38.33203125" customWidth="1"/>
    <col min="8196" max="8196" width="4.6640625" customWidth="1"/>
    <col min="8197" max="8197" width="10.6640625" customWidth="1"/>
    <col min="8198" max="8198" width="9.88671875" customWidth="1"/>
    <col min="8199" max="8199" width="12.77734375" customWidth="1"/>
    <col min="8204" max="8213" width="0" hidden="1" customWidth="1"/>
    <col min="8221" max="8231" width="0" hidden="1" customWidth="1"/>
    <col min="8449" max="8449" width="4.33203125" customWidth="1"/>
    <col min="8450" max="8450" width="14.44140625" customWidth="1"/>
    <col min="8451" max="8451" width="38.33203125" customWidth="1"/>
    <col min="8452" max="8452" width="4.6640625" customWidth="1"/>
    <col min="8453" max="8453" width="10.6640625" customWidth="1"/>
    <col min="8454" max="8454" width="9.88671875" customWidth="1"/>
    <col min="8455" max="8455" width="12.77734375" customWidth="1"/>
    <col min="8460" max="8469" width="0" hidden="1" customWidth="1"/>
    <col min="8477" max="8487" width="0" hidden="1" customWidth="1"/>
    <col min="8705" max="8705" width="4.33203125" customWidth="1"/>
    <col min="8706" max="8706" width="14.44140625" customWidth="1"/>
    <col min="8707" max="8707" width="38.33203125" customWidth="1"/>
    <col min="8708" max="8708" width="4.6640625" customWidth="1"/>
    <col min="8709" max="8709" width="10.6640625" customWidth="1"/>
    <col min="8710" max="8710" width="9.88671875" customWidth="1"/>
    <col min="8711" max="8711" width="12.77734375" customWidth="1"/>
    <col min="8716" max="8725" width="0" hidden="1" customWidth="1"/>
    <col min="8733" max="8743" width="0" hidden="1" customWidth="1"/>
    <col min="8961" max="8961" width="4.33203125" customWidth="1"/>
    <col min="8962" max="8962" width="14.44140625" customWidth="1"/>
    <col min="8963" max="8963" width="38.33203125" customWidth="1"/>
    <col min="8964" max="8964" width="4.6640625" customWidth="1"/>
    <col min="8965" max="8965" width="10.6640625" customWidth="1"/>
    <col min="8966" max="8966" width="9.88671875" customWidth="1"/>
    <col min="8967" max="8967" width="12.77734375" customWidth="1"/>
    <col min="8972" max="8981" width="0" hidden="1" customWidth="1"/>
    <col min="8989" max="8999" width="0" hidden="1" customWidth="1"/>
    <col min="9217" max="9217" width="4.33203125" customWidth="1"/>
    <col min="9218" max="9218" width="14.44140625" customWidth="1"/>
    <col min="9219" max="9219" width="38.33203125" customWidth="1"/>
    <col min="9220" max="9220" width="4.6640625" customWidth="1"/>
    <col min="9221" max="9221" width="10.6640625" customWidth="1"/>
    <col min="9222" max="9222" width="9.88671875" customWidth="1"/>
    <col min="9223" max="9223" width="12.77734375" customWidth="1"/>
    <col min="9228" max="9237" width="0" hidden="1" customWidth="1"/>
    <col min="9245" max="9255" width="0" hidden="1" customWidth="1"/>
    <col min="9473" max="9473" width="4.33203125" customWidth="1"/>
    <col min="9474" max="9474" width="14.44140625" customWidth="1"/>
    <col min="9475" max="9475" width="38.33203125" customWidth="1"/>
    <col min="9476" max="9476" width="4.6640625" customWidth="1"/>
    <col min="9477" max="9477" width="10.6640625" customWidth="1"/>
    <col min="9478" max="9478" width="9.88671875" customWidth="1"/>
    <col min="9479" max="9479" width="12.77734375" customWidth="1"/>
    <col min="9484" max="9493" width="0" hidden="1" customWidth="1"/>
    <col min="9501" max="9511" width="0" hidden="1" customWidth="1"/>
    <col min="9729" max="9729" width="4.33203125" customWidth="1"/>
    <col min="9730" max="9730" width="14.44140625" customWidth="1"/>
    <col min="9731" max="9731" width="38.33203125" customWidth="1"/>
    <col min="9732" max="9732" width="4.6640625" customWidth="1"/>
    <col min="9733" max="9733" width="10.6640625" customWidth="1"/>
    <col min="9734" max="9734" width="9.88671875" customWidth="1"/>
    <col min="9735" max="9735" width="12.77734375" customWidth="1"/>
    <col min="9740" max="9749" width="0" hidden="1" customWidth="1"/>
    <col min="9757" max="9767" width="0" hidden="1" customWidth="1"/>
    <col min="9985" max="9985" width="4.33203125" customWidth="1"/>
    <col min="9986" max="9986" width="14.44140625" customWidth="1"/>
    <col min="9987" max="9987" width="38.33203125" customWidth="1"/>
    <col min="9988" max="9988" width="4.6640625" customWidth="1"/>
    <col min="9989" max="9989" width="10.6640625" customWidth="1"/>
    <col min="9990" max="9990" width="9.88671875" customWidth="1"/>
    <col min="9991" max="9991" width="12.77734375" customWidth="1"/>
    <col min="9996" max="10005" width="0" hidden="1" customWidth="1"/>
    <col min="10013" max="10023" width="0" hidden="1" customWidth="1"/>
    <col min="10241" max="10241" width="4.33203125" customWidth="1"/>
    <col min="10242" max="10242" width="14.44140625" customWidth="1"/>
    <col min="10243" max="10243" width="38.33203125" customWidth="1"/>
    <col min="10244" max="10244" width="4.6640625" customWidth="1"/>
    <col min="10245" max="10245" width="10.6640625" customWidth="1"/>
    <col min="10246" max="10246" width="9.88671875" customWidth="1"/>
    <col min="10247" max="10247" width="12.77734375" customWidth="1"/>
    <col min="10252" max="10261" width="0" hidden="1" customWidth="1"/>
    <col min="10269" max="10279" width="0" hidden="1" customWidth="1"/>
    <col min="10497" max="10497" width="4.33203125" customWidth="1"/>
    <col min="10498" max="10498" width="14.44140625" customWidth="1"/>
    <col min="10499" max="10499" width="38.33203125" customWidth="1"/>
    <col min="10500" max="10500" width="4.6640625" customWidth="1"/>
    <col min="10501" max="10501" width="10.6640625" customWidth="1"/>
    <col min="10502" max="10502" width="9.88671875" customWidth="1"/>
    <col min="10503" max="10503" width="12.77734375" customWidth="1"/>
    <col min="10508" max="10517" width="0" hidden="1" customWidth="1"/>
    <col min="10525" max="10535" width="0" hidden="1" customWidth="1"/>
    <col min="10753" max="10753" width="4.33203125" customWidth="1"/>
    <col min="10754" max="10754" width="14.44140625" customWidth="1"/>
    <col min="10755" max="10755" width="38.33203125" customWidth="1"/>
    <col min="10756" max="10756" width="4.6640625" customWidth="1"/>
    <col min="10757" max="10757" width="10.6640625" customWidth="1"/>
    <col min="10758" max="10758" width="9.88671875" customWidth="1"/>
    <col min="10759" max="10759" width="12.77734375" customWidth="1"/>
    <col min="10764" max="10773" width="0" hidden="1" customWidth="1"/>
    <col min="10781" max="10791" width="0" hidden="1" customWidth="1"/>
    <col min="11009" max="11009" width="4.33203125" customWidth="1"/>
    <col min="11010" max="11010" width="14.44140625" customWidth="1"/>
    <col min="11011" max="11011" width="38.33203125" customWidth="1"/>
    <col min="11012" max="11012" width="4.6640625" customWidth="1"/>
    <col min="11013" max="11013" width="10.6640625" customWidth="1"/>
    <col min="11014" max="11014" width="9.88671875" customWidth="1"/>
    <col min="11015" max="11015" width="12.77734375" customWidth="1"/>
    <col min="11020" max="11029" width="0" hidden="1" customWidth="1"/>
    <col min="11037" max="11047" width="0" hidden="1" customWidth="1"/>
    <col min="11265" max="11265" width="4.33203125" customWidth="1"/>
    <col min="11266" max="11266" width="14.44140625" customWidth="1"/>
    <col min="11267" max="11267" width="38.33203125" customWidth="1"/>
    <col min="11268" max="11268" width="4.6640625" customWidth="1"/>
    <col min="11269" max="11269" width="10.6640625" customWidth="1"/>
    <col min="11270" max="11270" width="9.88671875" customWidth="1"/>
    <col min="11271" max="11271" width="12.77734375" customWidth="1"/>
    <col min="11276" max="11285" width="0" hidden="1" customWidth="1"/>
    <col min="11293" max="11303" width="0" hidden="1" customWidth="1"/>
    <col min="11521" max="11521" width="4.33203125" customWidth="1"/>
    <col min="11522" max="11522" width="14.44140625" customWidth="1"/>
    <col min="11523" max="11523" width="38.33203125" customWidth="1"/>
    <col min="11524" max="11524" width="4.6640625" customWidth="1"/>
    <col min="11525" max="11525" width="10.6640625" customWidth="1"/>
    <col min="11526" max="11526" width="9.88671875" customWidth="1"/>
    <col min="11527" max="11527" width="12.77734375" customWidth="1"/>
    <col min="11532" max="11541" width="0" hidden="1" customWidth="1"/>
    <col min="11549" max="11559" width="0" hidden="1" customWidth="1"/>
    <col min="11777" max="11777" width="4.33203125" customWidth="1"/>
    <col min="11778" max="11778" width="14.44140625" customWidth="1"/>
    <col min="11779" max="11779" width="38.33203125" customWidth="1"/>
    <col min="11780" max="11780" width="4.6640625" customWidth="1"/>
    <col min="11781" max="11781" width="10.6640625" customWidth="1"/>
    <col min="11782" max="11782" width="9.88671875" customWidth="1"/>
    <col min="11783" max="11783" width="12.77734375" customWidth="1"/>
    <col min="11788" max="11797" width="0" hidden="1" customWidth="1"/>
    <col min="11805" max="11815" width="0" hidden="1" customWidth="1"/>
    <col min="12033" max="12033" width="4.33203125" customWidth="1"/>
    <col min="12034" max="12034" width="14.44140625" customWidth="1"/>
    <col min="12035" max="12035" width="38.33203125" customWidth="1"/>
    <col min="12036" max="12036" width="4.6640625" customWidth="1"/>
    <col min="12037" max="12037" width="10.6640625" customWidth="1"/>
    <col min="12038" max="12038" width="9.88671875" customWidth="1"/>
    <col min="12039" max="12039" width="12.77734375" customWidth="1"/>
    <col min="12044" max="12053" width="0" hidden="1" customWidth="1"/>
    <col min="12061" max="12071" width="0" hidden="1" customWidth="1"/>
    <col min="12289" max="12289" width="4.33203125" customWidth="1"/>
    <col min="12290" max="12290" width="14.44140625" customWidth="1"/>
    <col min="12291" max="12291" width="38.33203125" customWidth="1"/>
    <col min="12292" max="12292" width="4.6640625" customWidth="1"/>
    <col min="12293" max="12293" width="10.6640625" customWidth="1"/>
    <col min="12294" max="12294" width="9.88671875" customWidth="1"/>
    <col min="12295" max="12295" width="12.77734375" customWidth="1"/>
    <col min="12300" max="12309" width="0" hidden="1" customWidth="1"/>
    <col min="12317" max="12327" width="0" hidden="1" customWidth="1"/>
    <col min="12545" max="12545" width="4.33203125" customWidth="1"/>
    <col min="12546" max="12546" width="14.44140625" customWidth="1"/>
    <col min="12547" max="12547" width="38.33203125" customWidth="1"/>
    <col min="12548" max="12548" width="4.6640625" customWidth="1"/>
    <col min="12549" max="12549" width="10.6640625" customWidth="1"/>
    <col min="12550" max="12550" width="9.88671875" customWidth="1"/>
    <col min="12551" max="12551" width="12.77734375" customWidth="1"/>
    <col min="12556" max="12565" width="0" hidden="1" customWidth="1"/>
    <col min="12573" max="12583" width="0" hidden="1" customWidth="1"/>
    <col min="12801" max="12801" width="4.33203125" customWidth="1"/>
    <col min="12802" max="12802" width="14.44140625" customWidth="1"/>
    <col min="12803" max="12803" width="38.33203125" customWidth="1"/>
    <col min="12804" max="12804" width="4.6640625" customWidth="1"/>
    <col min="12805" max="12805" width="10.6640625" customWidth="1"/>
    <col min="12806" max="12806" width="9.88671875" customWidth="1"/>
    <col min="12807" max="12807" width="12.77734375" customWidth="1"/>
    <col min="12812" max="12821" width="0" hidden="1" customWidth="1"/>
    <col min="12829" max="12839" width="0" hidden="1" customWidth="1"/>
    <col min="13057" max="13057" width="4.33203125" customWidth="1"/>
    <col min="13058" max="13058" width="14.44140625" customWidth="1"/>
    <col min="13059" max="13059" width="38.33203125" customWidth="1"/>
    <col min="13060" max="13060" width="4.6640625" customWidth="1"/>
    <col min="13061" max="13061" width="10.6640625" customWidth="1"/>
    <col min="13062" max="13062" width="9.88671875" customWidth="1"/>
    <col min="13063" max="13063" width="12.77734375" customWidth="1"/>
    <col min="13068" max="13077" width="0" hidden="1" customWidth="1"/>
    <col min="13085" max="13095" width="0" hidden="1" customWidth="1"/>
    <col min="13313" max="13313" width="4.33203125" customWidth="1"/>
    <col min="13314" max="13314" width="14.44140625" customWidth="1"/>
    <col min="13315" max="13315" width="38.33203125" customWidth="1"/>
    <col min="13316" max="13316" width="4.6640625" customWidth="1"/>
    <col min="13317" max="13317" width="10.6640625" customWidth="1"/>
    <col min="13318" max="13318" width="9.88671875" customWidth="1"/>
    <col min="13319" max="13319" width="12.77734375" customWidth="1"/>
    <col min="13324" max="13333" width="0" hidden="1" customWidth="1"/>
    <col min="13341" max="13351" width="0" hidden="1" customWidth="1"/>
    <col min="13569" max="13569" width="4.33203125" customWidth="1"/>
    <col min="13570" max="13570" width="14.44140625" customWidth="1"/>
    <col min="13571" max="13571" width="38.33203125" customWidth="1"/>
    <col min="13572" max="13572" width="4.6640625" customWidth="1"/>
    <col min="13573" max="13573" width="10.6640625" customWidth="1"/>
    <col min="13574" max="13574" width="9.88671875" customWidth="1"/>
    <col min="13575" max="13575" width="12.77734375" customWidth="1"/>
    <col min="13580" max="13589" width="0" hidden="1" customWidth="1"/>
    <col min="13597" max="13607" width="0" hidden="1" customWidth="1"/>
    <col min="13825" max="13825" width="4.33203125" customWidth="1"/>
    <col min="13826" max="13826" width="14.44140625" customWidth="1"/>
    <col min="13827" max="13827" width="38.33203125" customWidth="1"/>
    <col min="13828" max="13828" width="4.6640625" customWidth="1"/>
    <col min="13829" max="13829" width="10.6640625" customWidth="1"/>
    <col min="13830" max="13830" width="9.88671875" customWidth="1"/>
    <col min="13831" max="13831" width="12.77734375" customWidth="1"/>
    <col min="13836" max="13845" width="0" hidden="1" customWidth="1"/>
    <col min="13853" max="13863" width="0" hidden="1" customWidth="1"/>
    <col min="14081" max="14081" width="4.33203125" customWidth="1"/>
    <col min="14082" max="14082" width="14.44140625" customWidth="1"/>
    <col min="14083" max="14083" width="38.33203125" customWidth="1"/>
    <col min="14084" max="14084" width="4.6640625" customWidth="1"/>
    <col min="14085" max="14085" width="10.6640625" customWidth="1"/>
    <col min="14086" max="14086" width="9.88671875" customWidth="1"/>
    <col min="14087" max="14087" width="12.77734375" customWidth="1"/>
    <col min="14092" max="14101" width="0" hidden="1" customWidth="1"/>
    <col min="14109" max="14119" width="0" hidden="1" customWidth="1"/>
    <col min="14337" max="14337" width="4.33203125" customWidth="1"/>
    <col min="14338" max="14338" width="14.44140625" customWidth="1"/>
    <col min="14339" max="14339" width="38.33203125" customWidth="1"/>
    <col min="14340" max="14340" width="4.6640625" customWidth="1"/>
    <col min="14341" max="14341" width="10.6640625" customWidth="1"/>
    <col min="14342" max="14342" width="9.88671875" customWidth="1"/>
    <col min="14343" max="14343" width="12.77734375" customWidth="1"/>
    <col min="14348" max="14357" width="0" hidden="1" customWidth="1"/>
    <col min="14365" max="14375" width="0" hidden="1" customWidth="1"/>
    <col min="14593" max="14593" width="4.33203125" customWidth="1"/>
    <col min="14594" max="14594" width="14.44140625" customWidth="1"/>
    <col min="14595" max="14595" width="38.33203125" customWidth="1"/>
    <col min="14596" max="14596" width="4.6640625" customWidth="1"/>
    <col min="14597" max="14597" width="10.6640625" customWidth="1"/>
    <col min="14598" max="14598" width="9.88671875" customWidth="1"/>
    <col min="14599" max="14599" width="12.77734375" customWidth="1"/>
    <col min="14604" max="14613" width="0" hidden="1" customWidth="1"/>
    <col min="14621" max="14631" width="0" hidden="1" customWidth="1"/>
    <col min="14849" max="14849" width="4.33203125" customWidth="1"/>
    <col min="14850" max="14850" width="14.44140625" customWidth="1"/>
    <col min="14851" max="14851" width="38.33203125" customWidth="1"/>
    <col min="14852" max="14852" width="4.6640625" customWidth="1"/>
    <col min="14853" max="14853" width="10.6640625" customWidth="1"/>
    <col min="14854" max="14854" width="9.88671875" customWidth="1"/>
    <col min="14855" max="14855" width="12.77734375" customWidth="1"/>
    <col min="14860" max="14869" width="0" hidden="1" customWidth="1"/>
    <col min="14877" max="14887" width="0" hidden="1" customWidth="1"/>
    <col min="15105" max="15105" width="4.33203125" customWidth="1"/>
    <col min="15106" max="15106" width="14.44140625" customWidth="1"/>
    <col min="15107" max="15107" width="38.33203125" customWidth="1"/>
    <col min="15108" max="15108" width="4.6640625" customWidth="1"/>
    <col min="15109" max="15109" width="10.6640625" customWidth="1"/>
    <col min="15110" max="15110" width="9.88671875" customWidth="1"/>
    <col min="15111" max="15111" width="12.77734375" customWidth="1"/>
    <col min="15116" max="15125" width="0" hidden="1" customWidth="1"/>
    <col min="15133" max="15143" width="0" hidden="1" customWidth="1"/>
    <col min="15361" max="15361" width="4.33203125" customWidth="1"/>
    <col min="15362" max="15362" width="14.44140625" customWidth="1"/>
    <col min="15363" max="15363" width="38.33203125" customWidth="1"/>
    <col min="15364" max="15364" width="4.6640625" customWidth="1"/>
    <col min="15365" max="15365" width="10.6640625" customWidth="1"/>
    <col min="15366" max="15366" width="9.88671875" customWidth="1"/>
    <col min="15367" max="15367" width="12.77734375" customWidth="1"/>
    <col min="15372" max="15381" width="0" hidden="1" customWidth="1"/>
    <col min="15389" max="15399" width="0" hidden="1" customWidth="1"/>
    <col min="15617" max="15617" width="4.33203125" customWidth="1"/>
    <col min="15618" max="15618" width="14.44140625" customWidth="1"/>
    <col min="15619" max="15619" width="38.33203125" customWidth="1"/>
    <col min="15620" max="15620" width="4.6640625" customWidth="1"/>
    <col min="15621" max="15621" width="10.6640625" customWidth="1"/>
    <col min="15622" max="15622" width="9.88671875" customWidth="1"/>
    <col min="15623" max="15623" width="12.77734375" customWidth="1"/>
    <col min="15628" max="15637" width="0" hidden="1" customWidth="1"/>
    <col min="15645" max="15655" width="0" hidden="1" customWidth="1"/>
    <col min="15873" max="15873" width="4.33203125" customWidth="1"/>
    <col min="15874" max="15874" width="14.44140625" customWidth="1"/>
    <col min="15875" max="15875" width="38.33203125" customWidth="1"/>
    <col min="15876" max="15876" width="4.6640625" customWidth="1"/>
    <col min="15877" max="15877" width="10.6640625" customWidth="1"/>
    <col min="15878" max="15878" width="9.88671875" customWidth="1"/>
    <col min="15879" max="15879" width="12.77734375" customWidth="1"/>
    <col min="15884" max="15893" width="0" hidden="1" customWidth="1"/>
    <col min="15901" max="15911" width="0" hidden="1" customWidth="1"/>
    <col min="16129" max="16129" width="4.33203125" customWidth="1"/>
    <col min="16130" max="16130" width="14.44140625" customWidth="1"/>
    <col min="16131" max="16131" width="38.33203125" customWidth="1"/>
    <col min="16132" max="16132" width="4.6640625" customWidth="1"/>
    <col min="16133" max="16133" width="10.6640625" customWidth="1"/>
    <col min="16134" max="16134" width="9.88671875" customWidth="1"/>
    <col min="16135" max="16135" width="12.77734375" customWidth="1"/>
    <col min="16140" max="16149" width="0" hidden="1" customWidth="1"/>
    <col min="16157" max="16167" width="0" hidden="1" customWidth="1"/>
  </cols>
  <sheetData>
    <row r="1" spans="1:60" ht="15.75" customHeight="1" x14ac:dyDescent="0.3">
      <c r="A1" s="307" t="s">
        <v>6</v>
      </c>
      <c r="B1" s="307"/>
      <c r="C1" s="307"/>
      <c r="D1" s="307"/>
      <c r="E1" s="307"/>
      <c r="F1" s="307"/>
      <c r="G1" s="307"/>
      <c r="AE1" t="s">
        <v>78</v>
      </c>
    </row>
    <row r="2" spans="1:60" ht="25.05" customHeight="1" x14ac:dyDescent="0.25">
      <c r="A2" s="209" t="s">
        <v>77</v>
      </c>
      <c r="B2" s="210"/>
      <c r="C2" s="317" t="s">
        <v>47</v>
      </c>
      <c r="D2" s="318"/>
      <c r="E2" s="318"/>
      <c r="F2" s="318"/>
      <c r="G2" s="319"/>
      <c r="H2" s="232" t="s">
        <v>340</v>
      </c>
      <c r="I2" s="232"/>
      <c r="J2" s="232"/>
      <c r="K2" s="232"/>
      <c r="L2" s="232"/>
      <c r="M2" s="232"/>
      <c r="N2" s="232"/>
      <c r="O2" s="232"/>
      <c r="P2" s="232"/>
      <c r="AE2" t="s">
        <v>79</v>
      </c>
    </row>
    <row r="3" spans="1:60" ht="25.05" customHeight="1" x14ac:dyDescent="0.25">
      <c r="A3" s="211" t="s">
        <v>7</v>
      </c>
      <c r="B3" s="212"/>
      <c r="C3" s="320" t="s">
        <v>43</v>
      </c>
      <c r="D3" s="321"/>
      <c r="E3" s="321"/>
      <c r="F3" s="321"/>
      <c r="G3" s="322"/>
      <c r="AE3" t="s">
        <v>80</v>
      </c>
    </row>
    <row r="4" spans="1:60" ht="25.05" hidden="1" customHeight="1" x14ac:dyDescent="0.25">
      <c r="A4" s="211" t="s">
        <v>8</v>
      </c>
      <c r="B4" s="212"/>
      <c r="C4" s="320"/>
      <c r="D4" s="321"/>
      <c r="E4" s="321"/>
      <c r="F4" s="321"/>
      <c r="G4" s="322"/>
      <c r="AE4" t="s">
        <v>81</v>
      </c>
    </row>
    <row r="5" spans="1:60" hidden="1" x14ac:dyDescent="0.25">
      <c r="A5" s="213" t="s">
        <v>82</v>
      </c>
      <c r="B5" s="214"/>
      <c r="C5" s="214"/>
      <c r="D5" s="215"/>
      <c r="E5" s="215"/>
      <c r="F5" s="215"/>
      <c r="G5" s="216"/>
      <c r="AE5" t="s">
        <v>83</v>
      </c>
    </row>
    <row r="7" spans="1:60" ht="39.6" x14ac:dyDescent="0.25">
      <c r="A7" s="197" t="s">
        <v>84</v>
      </c>
      <c r="B7" s="198" t="s">
        <v>85</v>
      </c>
      <c r="C7" s="198" t="s">
        <v>86</v>
      </c>
      <c r="D7" s="197" t="s">
        <v>87</v>
      </c>
      <c r="E7" s="197" t="s">
        <v>88</v>
      </c>
      <c r="F7" s="138" t="s">
        <v>89</v>
      </c>
      <c r="G7" s="217" t="s">
        <v>28</v>
      </c>
      <c r="H7" s="218" t="s">
        <v>29</v>
      </c>
      <c r="I7" s="218" t="s">
        <v>90</v>
      </c>
      <c r="J7" s="218" t="s">
        <v>30</v>
      </c>
      <c r="K7" s="218" t="s">
        <v>91</v>
      </c>
      <c r="L7" s="218" t="s">
        <v>92</v>
      </c>
      <c r="M7" s="218" t="s">
        <v>93</v>
      </c>
      <c r="N7" s="218" t="s">
        <v>94</v>
      </c>
      <c r="O7" s="218" t="s">
        <v>95</v>
      </c>
      <c r="P7" s="218" t="s">
        <v>96</v>
      </c>
      <c r="Q7" s="218" t="s">
        <v>97</v>
      </c>
      <c r="R7" s="218" t="s">
        <v>98</v>
      </c>
      <c r="S7" s="218" t="s">
        <v>99</v>
      </c>
      <c r="T7" s="218" t="s">
        <v>100</v>
      </c>
      <c r="U7" s="219" t="s">
        <v>101</v>
      </c>
    </row>
    <row r="8" spans="1:60" x14ac:dyDescent="0.25">
      <c r="A8" s="220" t="s">
        <v>102</v>
      </c>
      <c r="B8" s="221" t="s">
        <v>342</v>
      </c>
      <c r="C8" s="222" t="s">
        <v>343</v>
      </c>
      <c r="D8" s="223"/>
      <c r="E8" s="224"/>
      <c r="F8" s="225"/>
      <c r="G8" s="225">
        <f>SUMIF(AE9:AE13,"&lt;&gt;NOR",G9:G13)</f>
        <v>0</v>
      </c>
      <c r="H8" s="225"/>
      <c r="I8" s="225">
        <f>SUM(I9:I13)</f>
        <v>0</v>
      </c>
      <c r="J8" s="225"/>
      <c r="K8" s="225">
        <f>SUM(K9:K13)</f>
        <v>0</v>
      </c>
      <c r="L8" s="225"/>
      <c r="M8" s="225">
        <f>SUM(M9:M13)</f>
        <v>0</v>
      </c>
      <c r="N8" s="226"/>
      <c r="O8" s="226">
        <f>SUM(O9:O13)</f>
        <v>0</v>
      </c>
      <c r="P8" s="226"/>
      <c r="Q8" s="226">
        <f>SUM(Q9:Q13)</f>
        <v>0</v>
      </c>
      <c r="R8" s="226"/>
      <c r="S8" s="226"/>
      <c r="T8" s="220"/>
      <c r="U8" s="226">
        <f>SUM(U9:U13)</f>
        <v>0.06</v>
      </c>
      <c r="AE8" t="s">
        <v>103</v>
      </c>
    </row>
    <row r="9" spans="1:60" ht="20.399999999999999" outlineLevel="1" x14ac:dyDescent="0.25">
      <c r="A9" s="140">
        <v>1</v>
      </c>
      <c r="B9" s="140" t="s">
        <v>344</v>
      </c>
      <c r="C9" s="184" t="s">
        <v>345</v>
      </c>
      <c r="D9" s="146" t="s">
        <v>346</v>
      </c>
      <c r="E9" s="152">
        <v>0.13</v>
      </c>
      <c r="F9" s="154">
        <f>H9+J9</f>
        <v>0</v>
      </c>
      <c r="G9" s="154">
        <f>ROUND(E9*F9,2)</f>
        <v>0</v>
      </c>
      <c r="H9" s="155"/>
      <c r="I9" s="154">
        <f>ROUND(E9*H9,2)</f>
        <v>0</v>
      </c>
      <c r="J9" s="155"/>
      <c r="K9" s="154">
        <f>ROUND(E9*J9,2)</f>
        <v>0</v>
      </c>
      <c r="L9" s="154">
        <v>21</v>
      </c>
      <c r="M9" s="154">
        <f>G9*(1+L9/100)</f>
        <v>0</v>
      </c>
      <c r="N9" s="147">
        <v>0</v>
      </c>
      <c r="O9" s="147">
        <f>ROUND(E9*N9,5)</f>
        <v>0</v>
      </c>
      <c r="P9" s="147">
        <v>0</v>
      </c>
      <c r="Q9" s="147">
        <f>ROUND(E9*P9,5)</f>
        <v>0</v>
      </c>
      <c r="R9" s="147"/>
      <c r="S9" s="147"/>
      <c r="T9" s="148">
        <v>0.49</v>
      </c>
      <c r="U9" s="147">
        <f>ROUND(E9*T9,2)</f>
        <v>0.06</v>
      </c>
      <c r="V9" s="139"/>
      <c r="W9" s="139"/>
      <c r="X9" s="139"/>
      <c r="Y9" s="139"/>
      <c r="Z9" s="139"/>
      <c r="AA9" s="139"/>
      <c r="AB9" s="139"/>
      <c r="AC9" s="139"/>
      <c r="AD9" s="139"/>
      <c r="AE9" s="139" t="s">
        <v>107</v>
      </c>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row>
    <row r="10" spans="1:60" outlineLevel="1" x14ac:dyDescent="0.25">
      <c r="A10" s="140">
        <v>2</v>
      </c>
      <c r="B10" s="140" t="s">
        <v>347</v>
      </c>
      <c r="C10" s="184" t="s">
        <v>348</v>
      </c>
      <c r="D10" s="146" t="s">
        <v>346</v>
      </c>
      <c r="E10" s="152">
        <v>1.3</v>
      </c>
      <c r="F10" s="154">
        <f>H10+J10</f>
        <v>0</v>
      </c>
      <c r="G10" s="154">
        <f>ROUND(E10*F10,2)</f>
        <v>0</v>
      </c>
      <c r="H10" s="155"/>
      <c r="I10" s="154">
        <f>ROUND(E10*H10,2)</f>
        <v>0</v>
      </c>
      <c r="J10" s="155"/>
      <c r="K10" s="154">
        <f>ROUND(E10*J10,2)</f>
        <v>0</v>
      </c>
      <c r="L10" s="154">
        <v>21</v>
      </c>
      <c r="M10" s="154">
        <f>G10*(1+L10/100)</f>
        <v>0</v>
      </c>
      <c r="N10" s="147">
        <v>0</v>
      </c>
      <c r="O10" s="147">
        <f>ROUND(E10*N10,5)</f>
        <v>0</v>
      </c>
      <c r="P10" s="147">
        <v>0</v>
      </c>
      <c r="Q10" s="147">
        <f>ROUND(E10*P10,5)</f>
        <v>0</v>
      </c>
      <c r="R10" s="147"/>
      <c r="S10" s="147"/>
      <c r="T10" s="148">
        <v>0</v>
      </c>
      <c r="U10" s="147">
        <f>ROUND(E10*T10,2)</f>
        <v>0</v>
      </c>
      <c r="V10" s="139"/>
      <c r="W10" s="139"/>
      <c r="X10" s="139"/>
      <c r="Y10" s="139"/>
      <c r="Z10" s="139"/>
      <c r="AA10" s="139"/>
      <c r="AB10" s="139"/>
      <c r="AC10" s="139"/>
      <c r="AD10" s="139"/>
      <c r="AE10" s="139" t="s">
        <v>107</v>
      </c>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row>
    <row r="11" spans="1:60" outlineLevel="1" x14ac:dyDescent="0.25">
      <c r="A11" s="140">
        <v>3</v>
      </c>
      <c r="B11" s="140" t="s">
        <v>349</v>
      </c>
      <c r="C11" s="184" t="s">
        <v>350</v>
      </c>
      <c r="D11" s="146" t="s">
        <v>351</v>
      </c>
      <c r="E11" s="152">
        <v>5</v>
      </c>
      <c r="F11" s="154">
        <f>H11+J11</f>
        <v>0</v>
      </c>
      <c r="G11" s="154">
        <f>ROUND(E11*F11,2)</f>
        <v>0</v>
      </c>
      <c r="H11" s="155"/>
      <c r="I11" s="154">
        <f>ROUND(E11*H11,2)</f>
        <v>0</v>
      </c>
      <c r="J11" s="155"/>
      <c r="K11" s="154">
        <f>ROUND(E11*J11,2)</f>
        <v>0</v>
      </c>
      <c r="L11" s="154">
        <v>21</v>
      </c>
      <c r="M11" s="154">
        <f>G11*(1+L11/100)</f>
        <v>0</v>
      </c>
      <c r="N11" s="147">
        <v>0</v>
      </c>
      <c r="O11" s="147">
        <f>ROUND(E11*N11,5)</f>
        <v>0</v>
      </c>
      <c r="P11" s="147">
        <v>0</v>
      </c>
      <c r="Q11" s="147">
        <f>ROUND(E11*P11,5)</f>
        <v>0</v>
      </c>
      <c r="R11" s="147"/>
      <c r="S11" s="147"/>
      <c r="T11" s="148">
        <v>0</v>
      </c>
      <c r="U11" s="147">
        <f>ROUND(E11*T11,2)</f>
        <v>0</v>
      </c>
      <c r="V11" s="139"/>
      <c r="W11" s="139"/>
      <c r="X11" s="139"/>
      <c r="Y11" s="139"/>
      <c r="Z11" s="139"/>
      <c r="AA11" s="139"/>
      <c r="AB11" s="139"/>
      <c r="AC11" s="139"/>
      <c r="AD11" s="139"/>
      <c r="AE11" s="139" t="s">
        <v>107</v>
      </c>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row>
    <row r="12" spans="1:60" ht="20.399999999999999" outlineLevel="1" x14ac:dyDescent="0.25">
      <c r="A12" s="140">
        <v>4</v>
      </c>
      <c r="B12" s="140" t="s">
        <v>352</v>
      </c>
      <c r="C12" s="184" t="s">
        <v>353</v>
      </c>
      <c r="D12" s="146" t="s">
        <v>346</v>
      </c>
      <c r="E12" s="152">
        <v>0.05</v>
      </c>
      <c r="F12" s="154">
        <f>H12+J12</f>
        <v>0</v>
      </c>
      <c r="G12" s="154">
        <f>ROUND(E12*F12,2)</f>
        <v>0</v>
      </c>
      <c r="H12" s="155"/>
      <c r="I12" s="154">
        <f>ROUND(E12*H12,2)</f>
        <v>0</v>
      </c>
      <c r="J12" s="155"/>
      <c r="K12" s="154">
        <f>ROUND(E12*J12,2)</f>
        <v>0</v>
      </c>
      <c r="L12" s="154">
        <v>21</v>
      </c>
      <c r="M12" s="154">
        <f>G12*(1+L12/100)</f>
        <v>0</v>
      </c>
      <c r="N12" s="147">
        <v>0</v>
      </c>
      <c r="O12" s="147">
        <f>ROUND(E12*N12,5)</f>
        <v>0</v>
      </c>
      <c r="P12" s="147">
        <v>0</v>
      </c>
      <c r="Q12" s="147">
        <f>ROUND(E12*P12,5)</f>
        <v>0</v>
      </c>
      <c r="R12" s="147"/>
      <c r="S12" s="147"/>
      <c r="T12" s="148">
        <v>0</v>
      </c>
      <c r="U12" s="147">
        <f>ROUND(E12*T12,2)</f>
        <v>0</v>
      </c>
      <c r="V12" s="139"/>
      <c r="W12" s="139"/>
      <c r="X12" s="139"/>
      <c r="Y12" s="139"/>
      <c r="Z12" s="139"/>
      <c r="AA12" s="139"/>
      <c r="AB12" s="139"/>
      <c r="AC12" s="139"/>
      <c r="AD12" s="139"/>
      <c r="AE12" s="139" t="s">
        <v>107</v>
      </c>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row>
    <row r="13" spans="1:60" outlineLevel="1" x14ac:dyDescent="0.25">
      <c r="A13" s="140">
        <v>5</v>
      </c>
      <c r="B13" s="140" t="s">
        <v>354</v>
      </c>
      <c r="C13" s="184" t="s">
        <v>355</v>
      </c>
      <c r="D13" s="146" t="s">
        <v>346</v>
      </c>
      <c r="E13" s="152">
        <v>0.08</v>
      </c>
      <c r="F13" s="154">
        <f>H13+J13</f>
        <v>0</v>
      </c>
      <c r="G13" s="154">
        <f>ROUND(E13*F13,2)</f>
        <v>0</v>
      </c>
      <c r="H13" s="155"/>
      <c r="I13" s="154">
        <f>ROUND(E13*H13,2)</f>
        <v>0</v>
      </c>
      <c r="J13" s="155"/>
      <c r="K13" s="154">
        <f>ROUND(E13*J13,2)</f>
        <v>0</v>
      </c>
      <c r="L13" s="154">
        <v>21</v>
      </c>
      <c r="M13" s="154">
        <f>G13*(1+L13/100)</f>
        <v>0</v>
      </c>
      <c r="N13" s="147">
        <v>0</v>
      </c>
      <c r="O13" s="147">
        <f>ROUND(E13*N13,5)</f>
        <v>0</v>
      </c>
      <c r="P13" s="147">
        <v>0</v>
      </c>
      <c r="Q13" s="147">
        <f>ROUND(E13*P13,5)</f>
        <v>0</v>
      </c>
      <c r="R13" s="147"/>
      <c r="S13" s="147"/>
      <c r="T13" s="148">
        <v>0</v>
      </c>
      <c r="U13" s="147">
        <f>ROUND(E13*T13,2)</f>
        <v>0</v>
      </c>
      <c r="V13" s="139"/>
      <c r="W13" s="139"/>
      <c r="X13" s="139"/>
      <c r="Y13" s="139"/>
      <c r="Z13" s="139"/>
      <c r="AA13" s="139"/>
      <c r="AB13" s="139"/>
      <c r="AC13" s="139"/>
      <c r="AD13" s="139"/>
      <c r="AE13" s="139" t="s">
        <v>107</v>
      </c>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row>
    <row r="14" spans="1:60" x14ac:dyDescent="0.25">
      <c r="A14" s="141" t="s">
        <v>102</v>
      </c>
      <c r="B14" s="141" t="s">
        <v>61</v>
      </c>
      <c r="C14" s="185" t="s">
        <v>62</v>
      </c>
      <c r="D14" s="149"/>
      <c r="E14" s="153"/>
      <c r="F14" s="156"/>
      <c r="G14" s="156">
        <f>SUMIF(AE15:AE17,"&lt;&gt;NOR",G15:G17)</f>
        <v>0</v>
      </c>
      <c r="H14" s="156"/>
      <c r="I14" s="156">
        <f>SUM(I15:I17)</f>
        <v>0</v>
      </c>
      <c r="J14" s="156"/>
      <c r="K14" s="156">
        <f>SUM(K15:K17)</f>
        <v>0</v>
      </c>
      <c r="L14" s="156"/>
      <c r="M14" s="156">
        <f>SUM(M15:M17)</f>
        <v>0</v>
      </c>
      <c r="N14" s="150"/>
      <c r="O14" s="150">
        <f>SUM(O15:O17)</f>
        <v>1.6000000000000001E-4</v>
      </c>
      <c r="P14" s="150"/>
      <c r="Q14" s="150">
        <f>SUM(Q15:Q17)</f>
        <v>0</v>
      </c>
      <c r="R14" s="150"/>
      <c r="S14" s="150"/>
      <c r="T14" s="151"/>
      <c r="U14" s="150">
        <f>SUM(U15:U17)</f>
        <v>1.08</v>
      </c>
      <c r="AE14" t="s">
        <v>103</v>
      </c>
    </row>
    <row r="15" spans="1:60" ht="20.399999999999999" outlineLevel="1" x14ac:dyDescent="0.25">
      <c r="A15" s="140">
        <v>6</v>
      </c>
      <c r="B15" s="140" t="s">
        <v>272</v>
      </c>
      <c r="C15" s="184" t="s">
        <v>114</v>
      </c>
      <c r="D15" s="146" t="s">
        <v>115</v>
      </c>
      <c r="E15" s="152">
        <v>8</v>
      </c>
      <c r="F15" s="154">
        <f>H15+J15</f>
        <v>0</v>
      </c>
      <c r="G15" s="154">
        <f>ROUND(E15*F15,2)</f>
        <v>0</v>
      </c>
      <c r="H15" s="155"/>
      <c r="I15" s="154">
        <f>ROUND(E15*H15,2)</f>
        <v>0</v>
      </c>
      <c r="J15" s="155"/>
      <c r="K15" s="154">
        <f>ROUND(E15*J15,2)</f>
        <v>0</v>
      </c>
      <c r="L15" s="154">
        <v>21</v>
      </c>
      <c r="M15" s="154">
        <f>G15*(1+L15/100)</f>
        <v>0</v>
      </c>
      <c r="N15" s="147">
        <v>0</v>
      </c>
      <c r="O15" s="147">
        <f>ROUND(E15*N15,5)</f>
        <v>0</v>
      </c>
      <c r="P15" s="147">
        <v>0</v>
      </c>
      <c r="Q15" s="147">
        <f>ROUND(E15*P15,5)</f>
        <v>0</v>
      </c>
      <c r="R15" s="147"/>
      <c r="S15" s="147"/>
      <c r="T15" s="148">
        <v>0.06</v>
      </c>
      <c r="U15" s="147">
        <f>ROUND(E15*T15,2)</f>
        <v>0.48</v>
      </c>
      <c r="V15" s="139"/>
      <c r="W15" s="139"/>
      <c r="X15" s="139"/>
      <c r="Y15" s="139"/>
      <c r="Z15" s="139"/>
      <c r="AA15" s="139"/>
      <c r="AB15" s="139"/>
      <c r="AC15" s="139"/>
      <c r="AD15" s="139"/>
      <c r="AE15" s="139" t="s">
        <v>107</v>
      </c>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row>
    <row r="16" spans="1:60" ht="20.399999999999999" outlineLevel="1" x14ac:dyDescent="0.25">
      <c r="A16" s="140">
        <v>7</v>
      </c>
      <c r="B16" s="140" t="s">
        <v>118</v>
      </c>
      <c r="C16" s="184" t="s">
        <v>274</v>
      </c>
      <c r="D16" s="146" t="s">
        <v>115</v>
      </c>
      <c r="E16" s="152">
        <v>8</v>
      </c>
      <c r="F16" s="154">
        <f>H16+J16</f>
        <v>0</v>
      </c>
      <c r="G16" s="154">
        <f>ROUND(E16*F16,2)</f>
        <v>0</v>
      </c>
      <c r="H16" s="155"/>
      <c r="I16" s="154">
        <f>ROUND(E16*H16,2)</f>
        <v>0</v>
      </c>
      <c r="J16" s="155"/>
      <c r="K16" s="154">
        <f>ROUND(E16*J16,2)</f>
        <v>0</v>
      </c>
      <c r="L16" s="154">
        <v>21</v>
      </c>
      <c r="M16" s="154">
        <f>G16*(1+L16/100)</f>
        <v>0</v>
      </c>
      <c r="N16" s="147">
        <v>2.0000000000000002E-5</v>
      </c>
      <c r="O16" s="147">
        <f>ROUND(E16*N16,5)</f>
        <v>1.6000000000000001E-4</v>
      </c>
      <c r="P16" s="147">
        <v>0</v>
      </c>
      <c r="Q16" s="147">
        <f>ROUND(E16*P16,5)</f>
        <v>0</v>
      </c>
      <c r="R16" s="147"/>
      <c r="S16" s="147"/>
      <c r="T16" s="148">
        <v>0</v>
      </c>
      <c r="U16" s="147">
        <f>ROUND(E16*T16,2)</f>
        <v>0</v>
      </c>
      <c r="V16" s="139"/>
      <c r="W16" s="139"/>
      <c r="X16" s="139"/>
      <c r="Y16" s="139"/>
      <c r="Z16" s="139"/>
      <c r="AA16" s="139"/>
      <c r="AB16" s="139"/>
      <c r="AC16" s="139"/>
      <c r="AD16" s="139"/>
      <c r="AE16" s="139" t="s">
        <v>110</v>
      </c>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row>
    <row r="17" spans="1:60" ht="20.399999999999999" outlineLevel="1" x14ac:dyDescent="0.25">
      <c r="A17" s="140">
        <v>8</v>
      </c>
      <c r="B17" s="140" t="s">
        <v>272</v>
      </c>
      <c r="C17" s="184" t="s">
        <v>114</v>
      </c>
      <c r="D17" s="146" t="s">
        <v>115</v>
      </c>
      <c r="E17" s="152">
        <v>10</v>
      </c>
      <c r="F17" s="154">
        <f>H17+J17</f>
        <v>0</v>
      </c>
      <c r="G17" s="154">
        <f>ROUND(E17*F17,2)</f>
        <v>0</v>
      </c>
      <c r="H17" s="155"/>
      <c r="I17" s="154">
        <f>ROUND(E17*H17,2)</f>
        <v>0</v>
      </c>
      <c r="J17" s="155"/>
      <c r="K17" s="154">
        <f>ROUND(E17*J17,2)</f>
        <v>0</v>
      </c>
      <c r="L17" s="154">
        <v>21</v>
      </c>
      <c r="M17" s="154">
        <f>G17*(1+L17/100)</f>
        <v>0</v>
      </c>
      <c r="N17" s="147">
        <v>0</v>
      </c>
      <c r="O17" s="147">
        <f>ROUND(E17*N17,5)</f>
        <v>0</v>
      </c>
      <c r="P17" s="147">
        <v>0</v>
      </c>
      <c r="Q17" s="147">
        <f>ROUND(E17*P17,5)</f>
        <v>0</v>
      </c>
      <c r="R17" s="147"/>
      <c r="S17" s="147"/>
      <c r="T17" s="148">
        <v>0.06</v>
      </c>
      <c r="U17" s="147">
        <f>ROUND(E17*T17,2)</f>
        <v>0.6</v>
      </c>
      <c r="V17" s="139"/>
      <c r="W17" s="139"/>
      <c r="X17" s="139"/>
      <c r="Y17" s="139"/>
      <c r="Z17" s="139"/>
      <c r="AA17" s="139"/>
      <c r="AB17" s="139"/>
      <c r="AC17" s="139"/>
      <c r="AD17" s="139"/>
      <c r="AE17" s="139" t="s">
        <v>107</v>
      </c>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row>
    <row r="18" spans="1:60" x14ac:dyDescent="0.25">
      <c r="A18" s="141" t="s">
        <v>102</v>
      </c>
      <c r="B18" s="141" t="s">
        <v>67</v>
      </c>
      <c r="C18" s="185" t="s">
        <v>68</v>
      </c>
      <c r="D18" s="149"/>
      <c r="E18" s="153"/>
      <c r="F18" s="156"/>
      <c r="G18" s="156">
        <f>SUMIF(AE19:AE27,"&lt;&gt;NOR",G19:G27)</f>
        <v>0</v>
      </c>
      <c r="H18" s="156"/>
      <c r="I18" s="156">
        <f>SUM(I19:I27)</f>
        <v>0</v>
      </c>
      <c r="J18" s="156"/>
      <c r="K18" s="156">
        <f>SUM(K19:K27)</f>
        <v>0</v>
      </c>
      <c r="L18" s="156"/>
      <c r="M18" s="156">
        <f>SUM(M19:M27)</f>
        <v>0</v>
      </c>
      <c r="N18" s="150"/>
      <c r="O18" s="150">
        <f>SUM(O19:O27)</f>
        <v>0.24460999999999999</v>
      </c>
      <c r="P18" s="150"/>
      <c r="Q18" s="150">
        <f>SUM(Q19:Q27)</f>
        <v>1.4219000000000002</v>
      </c>
      <c r="R18" s="150"/>
      <c r="S18" s="150"/>
      <c r="T18" s="151"/>
      <c r="U18" s="150">
        <f>SUM(U19:U27)</f>
        <v>92.69</v>
      </c>
      <c r="AE18" t="s">
        <v>103</v>
      </c>
    </row>
    <row r="19" spans="1:60" outlineLevel="1" x14ac:dyDescent="0.25">
      <c r="A19" s="140">
        <v>9</v>
      </c>
      <c r="B19" s="140" t="s">
        <v>154</v>
      </c>
      <c r="C19" s="184" t="s">
        <v>155</v>
      </c>
      <c r="D19" s="146" t="s">
        <v>106</v>
      </c>
      <c r="E19" s="152">
        <v>3</v>
      </c>
      <c r="F19" s="154">
        <f t="shared" ref="F19:F27" si="0">H19+J19</f>
        <v>0</v>
      </c>
      <c r="G19" s="154">
        <f t="shared" ref="G19:G27" si="1">ROUND(E19*F19,2)</f>
        <v>0</v>
      </c>
      <c r="H19" s="155"/>
      <c r="I19" s="154">
        <f t="shared" ref="I19:I27" si="2">ROUND(E19*H19,2)</f>
        <v>0</v>
      </c>
      <c r="J19" s="155"/>
      <c r="K19" s="154">
        <f t="shared" ref="K19:K27" si="3">ROUND(E19*J19,2)</f>
        <v>0</v>
      </c>
      <c r="L19" s="154">
        <v>21</v>
      </c>
      <c r="M19" s="154">
        <f t="shared" ref="M19:M27" si="4">G19*(1+L19/100)</f>
        <v>0</v>
      </c>
      <c r="N19" s="147">
        <v>0</v>
      </c>
      <c r="O19" s="147">
        <f t="shared" ref="O19:O27" si="5">ROUND(E19*N19,5)</f>
        <v>0</v>
      </c>
      <c r="P19" s="147">
        <v>0</v>
      </c>
      <c r="Q19" s="147">
        <f t="shared" ref="Q19:Q27" si="6">ROUND(E19*P19,5)</f>
        <v>0</v>
      </c>
      <c r="R19" s="147"/>
      <c r="S19" s="147"/>
      <c r="T19" s="148">
        <v>1.21</v>
      </c>
      <c r="U19" s="147">
        <f t="shared" ref="U19:U27" si="7">ROUND(E19*T19,2)</f>
        <v>3.63</v>
      </c>
      <c r="V19" s="139"/>
      <c r="W19" s="139"/>
      <c r="X19" s="139"/>
      <c r="Y19" s="139"/>
      <c r="Z19" s="139"/>
      <c r="AA19" s="139"/>
      <c r="AB19" s="139"/>
      <c r="AC19" s="139"/>
      <c r="AD19" s="139"/>
      <c r="AE19" s="139" t="s">
        <v>107</v>
      </c>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row>
    <row r="20" spans="1:60" outlineLevel="1" x14ac:dyDescent="0.25">
      <c r="A20" s="140">
        <v>10</v>
      </c>
      <c r="B20" s="140" t="s">
        <v>356</v>
      </c>
      <c r="C20" s="184" t="s">
        <v>357</v>
      </c>
      <c r="D20" s="146" t="s">
        <v>106</v>
      </c>
      <c r="E20" s="152">
        <v>3</v>
      </c>
      <c r="F20" s="154">
        <f t="shared" si="0"/>
        <v>0</v>
      </c>
      <c r="G20" s="154">
        <f t="shared" si="1"/>
        <v>0</v>
      </c>
      <c r="H20" s="155"/>
      <c r="I20" s="154">
        <f t="shared" si="2"/>
        <v>0</v>
      </c>
      <c r="J20" s="155"/>
      <c r="K20" s="154">
        <f t="shared" si="3"/>
        <v>0</v>
      </c>
      <c r="L20" s="154">
        <v>21</v>
      </c>
      <c r="M20" s="154">
        <f t="shared" si="4"/>
        <v>0</v>
      </c>
      <c r="N20" s="147">
        <v>6.9999999999999994E-5</v>
      </c>
      <c r="O20" s="147">
        <f t="shared" si="5"/>
        <v>2.1000000000000001E-4</v>
      </c>
      <c r="P20" s="147">
        <v>0</v>
      </c>
      <c r="Q20" s="147">
        <f t="shared" si="6"/>
        <v>0</v>
      </c>
      <c r="R20" s="147"/>
      <c r="S20" s="147"/>
      <c r="T20" s="148">
        <v>0</v>
      </c>
      <c r="U20" s="147">
        <f t="shared" si="7"/>
        <v>0</v>
      </c>
      <c r="V20" s="139"/>
      <c r="W20" s="139"/>
      <c r="X20" s="139"/>
      <c r="Y20" s="139"/>
      <c r="Z20" s="139"/>
      <c r="AA20" s="139"/>
      <c r="AB20" s="139"/>
      <c r="AC20" s="139"/>
      <c r="AD20" s="139"/>
      <c r="AE20" s="139" t="s">
        <v>110</v>
      </c>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row>
    <row r="21" spans="1:60" outlineLevel="1" x14ac:dyDescent="0.25">
      <c r="A21" s="140">
        <v>11</v>
      </c>
      <c r="B21" s="140" t="s">
        <v>201</v>
      </c>
      <c r="C21" s="184" t="s">
        <v>202</v>
      </c>
      <c r="D21" s="146" t="s">
        <v>115</v>
      </c>
      <c r="E21" s="152">
        <v>17</v>
      </c>
      <c r="F21" s="154">
        <f t="shared" si="0"/>
        <v>0</v>
      </c>
      <c r="G21" s="154">
        <f t="shared" si="1"/>
        <v>0</v>
      </c>
      <c r="H21" s="155"/>
      <c r="I21" s="154">
        <f t="shared" si="2"/>
        <v>0</v>
      </c>
      <c r="J21" s="155"/>
      <c r="K21" s="154">
        <f t="shared" si="3"/>
        <v>0</v>
      </c>
      <c r="L21" s="154">
        <v>21</v>
      </c>
      <c r="M21" s="154">
        <f t="shared" si="4"/>
        <v>0</v>
      </c>
      <c r="N21" s="147">
        <v>0</v>
      </c>
      <c r="O21" s="147">
        <f t="shared" si="5"/>
        <v>0</v>
      </c>
      <c r="P21" s="147">
        <v>0</v>
      </c>
      <c r="Q21" s="147">
        <f t="shared" si="6"/>
        <v>0</v>
      </c>
      <c r="R21" s="147"/>
      <c r="S21" s="147"/>
      <c r="T21" s="148">
        <v>1.69</v>
      </c>
      <c r="U21" s="147">
        <f t="shared" si="7"/>
        <v>28.73</v>
      </c>
      <c r="V21" s="139"/>
      <c r="W21" s="139"/>
      <c r="X21" s="139"/>
      <c r="Y21" s="139"/>
      <c r="Z21" s="139"/>
      <c r="AA21" s="139"/>
      <c r="AB21" s="139"/>
      <c r="AC21" s="139"/>
      <c r="AD21" s="139"/>
      <c r="AE21" s="139" t="s">
        <v>107</v>
      </c>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row>
    <row r="22" spans="1:60" ht="20.399999999999999" outlineLevel="1" x14ac:dyDescent="0.25">
      <c r="A22" s="140">
        <v>12</v>
      </c>
      <c r="B22" s="140" t="s">
        <v>206</v>
      </c>
      <c r="C22" s="184" t="s">
        <v>358</v>
      </c>
      <c r="D22" s="146" t="s">
        <v>115</v>
      </c>
      <c r="E22" s="152">
        <v>17</v>
      </c>
      <c r="F22" s="154">
        <f t="shared" si="0"/>
        <v>0</v>
      </c>
      <c r="G22" s="154">
        <f t="shared" si="1"/>
        <v>0</v>
      </c>
      <c r="H22" s="155"/>
      <c r="I22" s="154">
        <f t="shared" si="2"/>
        <v>0</v>
      </c>
      <c r="J22" s="155"/>
      <c r="K22" s="154">
        <f t="shared" si="3"/>
        <v>0</v>
      </c>
      <c r="L22" s="154">
        <v>21</v>
      </c>
      <c r="M22" s="154">
        <f t="shared" si="4"/>
        <v>0</v>
      </c>
      <c r="N22" s="147">
        <v>0.01</v>
      </c>
      <c r="O22" s="147">
        <f t="shared" si="5"/>
        <v>0.17</v>
      </c>
      <c r="P22" s="147">
        <v>0</v>
      </c>
      <c r="Q22" s="147">
        <f t="shared" si="6"/>
        <v>0</v>
      </c>
      <c r="R22" s="147"/>
      <c r="S22" s="147"/>
      <c r="T22" s="148">
        <v>0</v>
      </c>
      <c r="U22" s="147">
        <f t="shared" si="7"/>
        <v>0</v>
      </c>
      <c r="V22" s="139"/>
      <c r="W22" s="139"/>
      <c r="X22" s="139"/>
      <c r="Y22" s="139"/>
      <c r="Z22" s="139"/>
      <c r="AA22" s="139"/>
      <c r="AB22" s="139"/>
      <c r="AC22" s="139"/>
      <c r="AD22" s="139"/>
      <c r="AE22" s="139" t="s">
        <v>110</v>
      </c>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row>
    <row r="23" spans="1:60" outlineLevel="1" x14ac:dyDescent="0.25">
      <c r="A23" s="140">
        <v>13</v>
      </c>
      <c r="B23" s="140" t="s">
        <v>234</v>
      </c>
      <c r="C23" s="184" t="s">
        <v>235</v>
      </c>
      <c r="D23" s="146" t="s">
        <v>147</v>
      </c>
      <c r="E23" s="152">
        <v>15</v>
      </c>
      <c r="F23" s="154">
        <f t="shared" si="0"/>
        <v>0</v>
      </c>
      <c r="G23" s="154">
        <f t="shared" si="1"/>
        <v>0</v>
      </c>
      <c r="H23" s="155"/>
      <c r="I23" s="154">
        <f t="shared" si="2"/>
        <v>0</v>
      </c>
      <c r="J23" s="155"/>
      <c r="K23" s="154">
        <f t="shared" si="3"/>
        <v>0</v>
      </c>
      <c r="L23" s="154">
        <v>21</v>
      </c>
      <c r="M23" s="154">
        <f t="shared" si="4"/>
        <v>0</v>
      </c>
      <c r="N23" s="147">
        <v>4.96E-3</v>
      </c>
      <c r="O23" s="147">
        <f t="shared" si="5"/>
        <v>7.4399999999999994E-2</v>
      </c>
      <c r="P23" s="147">
        <v>0</v>
      </c>
      <c r="Q23" s="147">
        <f t="shared" si="6"/>
        <v>0</v>
      </c>
      <c r="R23" s="147"/>
      <c r="S23" s="147"/>
      <c r="T23" s="148">
        <v>1.32</v>
      </c>
      <c r="U23" s="147">
        <f t="shared" si="7"/>
        <v>19.8</v>
      </c>
      <c r="V23" s="139"/>
      <c r="W23" s="139"/>
      <c r="X23" s="139"/>
      <c r="Y23" s="139"/>
      <c r="Z23" s="139"/>
      <c r="AA23" s="139"/>
      <c r="AB23" s="139"/>
      <c r="AC23" s="139"/>
      <c r="AD23" s="139"/>
      <c r="AE23" s="139" t="s">
        <v>107</v>
      </c>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row>
    <row r="24" spans="1:60" outlineLevel="1" x14ac:dyDescent="0.25">
      <c r="A24" s="140">
        <v>14</v>
      </c>
      <c r="B24" s="140" t="s">
        <v>359</v>
      </c>
      <c r="C24" s="184" t="s">
        <v>360</v>
      </c>
      <c r="D24" s="146" t="s">
        <v>115</v>
      </c>
      <c r="E24" s="152">
        <v>10</v>
      </c>
      <c r="F24" s="154">
        <f t="shared" si="0"/>
        <v>0</v>
      </c>
      <c r="G24" s="154">
        <f t="shared" si="1"/>
        <v>0</v>
      </c>
      <c r="H24" s="155"/>
      <c r="I24" s="154">
        <f t="shared" si="2"/>
        <v>0</v>
      </c>
      <c r="J24" s="155"/>
      <c r="K24" s="154">
        <f t="shared" si="3"/>
        <v>0</v>
      </c>
      <c r="L24" s="154">
        <v>21</v>
      </c>
      <c r="M24" s="154">
        <f t="shared" si="4"/>
        <v>0</v>
      </c>
      <c r="N24" s="147">
        <v>0</v>
      </c>
      <c r="O24" s="147">
        <f t="shared" si="5"/>
        <v>0</v>
      </c>
      <c r="P24" s="147">
        <v>2.009E-2</v>
      </c>
      <c r="Q24" s="147">
        <f t="shared" si="6"/>
        <v>0.2009</v>
      </c>
      <c r="R24" s="147"/>
      <c r="S24" s="147"/>
      <c r="T24" s="148">
        <v>0.66600000000000004</v>
      </c>
      <c r="U24" s="147">
        <f t="shared" si="7"/>
        <v>6.66</v>
      </c>
      <c r="V24" s="139"/>
      <c r="W24" s="139"/>
      <c r="X24" s="139"/>
      <c r="Y24" s="139"/>
      <c r="Z24" s="139"/>
      <c r="AA24" s="139"/>
      <c r="AB24" s="139"/>
      <c r="AC24" s="139"/>
      <c r="AD24" s="139"/>
      <c r="AE24" s="139" t="s">
        <v>107</v>
      </c>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row>
    <row r="25" spans="1:60" outlineLevel="1" x14ac:dyDescent="0.25">
      <c r="A25" s="140">
        <v>15</v>
      </c>
      <c r="B25" s="140" t="s">
        <v>361</v>
      </c>
      <c r="C25" s="184" t="s">
        <v>362</v>
      </c>
      <c r="D25" s="146" t="s">
        <v>115</v>
      </c>
      <c r="E25" s="152">
        <v>10</v>
      </c>
      <c r="F25" s="154">
        <f t="shared" si="0"/>
        <v>0</v>
      </c>
      <c r="G25" s="154">
        <f t="shared" si="1"/>
        <v>0</v>
      </c>
      <c r="H25" s="155"/>
      <c r="I25" s="154">
        <f t="shared" si="2"/>
        <v>0</v>
      </c>
      <c r="J25" s="155"/>
      <c r="K25" s="154">
        <f t="shared" si="3"/>
        <v>0</v>
      </c>
      <c r="L25" s="154">
        <v>21</v>
      </c>
      <c r="M25" s="154">
        <f t="shared" si="4"/>
        <v>0</v>
      </c>
      <c r="N25" s="147">
        <v>0</v>
      </c>
      <c r="O25" s="147">
        <f t="shared" si="5"/>
        <v>0</v>
      </c>
      <c r="P25" s="147">
        <v>0.1221</v>
      </c>
      <c r="Q25" s="147">
        <f t="shared" si="6"/>
        <v>1.2210000000000001</v>
      </c>
      <c r="R25" s="147"/>
      <c r="S25" s="147"/>
      <c r="T25" s="148">
        <v>1.89</v>
      </c>
      <c r="U25" s="147">
        <f t="shared" si="7"/>
        <v>18.899999999999999</v>
      </c>
      <c r="V25" s="139"/>
      <c r="W25" s="139"/>
      <c r="X25" s="139"/>
      <c r="Y25" s="139"/>
      <c r="Z25" s="139"/>
      <c r="AA25" s="139"/>
      <c r="AB25" s="139"/>
      <c r="AC25" s="139"/>
      <c r="AD25" s="139"/>
      <c r="AE25" s="139" t="s">
        <v>107</v>
      </c>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row>
    <row r="26" spans="1:60" ht="20.399999999999999" outlineLevel="1" x14ac:dyDescent="0.25">
      <c r="A26" s="140">
        <v>16</v>
      </c>
      <c r="B26" s="140" t="s">
        <v>363</v>
      </c>
      <c r="C26" s="184" t="s">
        <v>364</v>
      </c>
      <c r="D26" s="146" t="s">
        <v>346</v>
      </c>
      <c r="E26" s="152">
        <v>0.13</v>
      </c>
      <c r="F26" s="154">
        <f t="shared" si="0"/>
        <v>0</v>
      </c>
      <c r="G26" s="154">
        <f t="shared" si="1"/>
        <v>0</v>
      </c>
      <c r="H26" s="155"/>
      <c r="I26" s="154">
        <f t="shared" si="2"/>
        <v>0</v>
      </c>
      <c r="J26" s="155"/>
      <c r="K26" s="154">
        <f t="shared" si="3"/>
        <v>0</v>
      </c>
      <c r="L26" s="154">
        <v>21</v>
      </c>
      <c r="M26" s="154">
        <f t="shared" si="4"/>
        <v>0</v>
      </c>
      <c r="N26" s="147">
        <v>0</v>
      </c>
      <c r="O26" s="147">
        <f t="shared" si="5"/>
        <v>0</v>
      </c>
      <c r="P26" s="147">
        <v>0</v>
      </c>
      <c r="Q26" s="147">
        <f t="shared" si="6"/>
        <v>0</v>
      </c>
      <c r="R26" s="147"/>
      <c r="S26" s="147"/>
      <c r="T26" s="148">
        <v>5.19</v>
      </c>
      <c r="U26" s="147">
        <f t="shared" si="7"/>
        <v>0.67</v>
      </c>
      <c r="V26" s="139"/>
      <c r="W26" s="139"/>
      <c r="X26" s="139"/>
      <c r="Y26" s="139"/>
      <c r="Z26" s="139"/>
      <c r="AA26" s="139"/>
      <c r="AB26" s="139"/>
      <c r="AC26" s="139"/>
      <c r="AD26" s="139"/>
      <c r="AE26" s="139" t="s">
        <v>107</v>
      </c>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row>
    <row r="27" spans="1:60" outlineLevel="1" x14ac:dyDescent="0.25">
      <c r="A27" s="140">
        <v>17</v>
      </c>
      <c r="B27" s="140" t="s">
        <v>365</v>
      </c>
      <c r="C27" s="184" t="s">
        <v>366</v>
      </c>
      <c r="D27" s="146" t="s">
        <v>115</v>
      </c>
      <c r="E27" s="152">
        <v>10</v>
      </c>
      <c r="F27" s="154">
        <f t="shared" si="0"/>
        <v>0</v>
      </c>
      <c r="G27" s="154">
        <f t="shared" si="1"/>
        <v>0</v>
      </c>
      <c r="H27" s="155"/>
      <c r="I27" s="154">
        <f t="shared" si="2"/>
        <v>0</v>
      </c>
      <c r="J27" s="155"/>
      <c r="K27" s="154">
        <f t="shared" si="3"/>
        <v>0</v>
      </c>
      <c r="L27" s="154">
        <v>21</v>
      </c>
      <c r="M27" s="154">
        <f t="shared" si="4"/>
        <v>0</v>
      </c>
      <c r="N27" s="147">
        <v>0</v>
      </c>
      <c r="O27" s="147">
        <f t="shared" si="5"/>
        <v>0</v>
      </c>
      <c r="P27" s="147">
        <v>0</v>
      </c>
      <c r="Q27" s="147">
        <f t="shared" si="6"/>
        <v>0</v>
      </c>
      <c r="R27" s="147"/>
      <c r="S27" s="147"/>
      <c r="T27" s="148">
        <v>1.43</v>
      </c>
      <c r="U27" s="147">
        <f t="shared" si="7"/>
        <v>14.3</v>
      </c>
      <c r="V27" s="139"/>
      <c r="W27" s="139"/>
      <c r="X27" s="139"/>
      <c r="Y27" s="139"/>
      <c r="Z27" s="139"/>
      <c r="AA27" s="139"/>
      <c r="AB27" s="139"/>
      <c r="AC27" s="139"/>
      <c r="AD27" s="139"/>
      <c r="AE27" s="139" t="s">
        <v>107</v>
      </c>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row>
    <row r="28" spans="1:60" x14ac:dyDescent="0.25">
      <c r="A28" s="141" t="s">
        <v>102</v>
      </c>
      <c r="B28" s="141" t="s">
        <v>76</v>
      </c>
      <c r="C28" s="185" t="s">
        <v>26</v>
      </c>
      <c r="D28" s="149"/>
      <c r="E28" s="153"/>
      <c r="F28" s="156"/>
      <c r="G28" s="156">
        <f>SUMIF(AE29:AE29,"&lt;&gt;NOR",G29:G29)</f>
        <v>0</v>
      </c>
      <c r="H28" s="156"/>
      <c r="I28" s="156">
        <f>SUM(I29:I29)</f>
        <v>0</v>
      </c>
      <c r="J28" s="156"/>
      <c r="K28" s="156">
        <f>SUM(K29:K29)</f>
        <v>0</v>
      </c>
      <c r="L28" s="156"/>
      <c r="M28" s="156">
        <f>SUM(M29:M29)</f>
        <v>0</v>
      </c>
      <c r="N28" s="150"/>
      <c r="O28" s="150">
        <f>SUM(O29:O29)</f>
        <v>0</v>
      </c>
      <c r="P28" s="150"/>
      <c r="Q28" s="150">
        <f>SUM(Q29:Q29)</f>
        <v>0</v>
      </c>
      <c r="R28" s="150"/>
      <c r="S28" s="150"/>
      <c r="T28" s="151"/>
      <c r="U28" s="150">
        <f>SUM(U29:U29)</f>
        <v>0</v>
      </c>
      <c r="AE28" t="s">
        <v>103</v>
      </c>
    </row>
    <row r="29" spans="1:60" outlineLevel="1" x14ac:dyDescent="0.25">
      <c r="A29" s="165">
        <v>18</v>
      </c>
      <c r="B29" s="165" t="s">
        <v>258</v>
      </c>
      <c r="C29" s="186" t="s">
        <v>259</v>
      </c>
      <c r="D29" s="166" t="s">
        <v>257</v>
      </c>
      <c r="E29" s="167">
        <v>1</v>
      </c>
      <c r="F29" s="168">
        <f>H29+J29</f>
        <v>0</v>
      </c>
      <c r="G29" s="168">
        <f>ROUND(E29*F29,2)</f>
        <v>0</v>
      </c>
      <c r="H29" s="169"/>
      <c r="I29" s="168">
        <f>ROUND(E29*H29,2)</f>
        <v>0</v>
      </c>
      <c r="J29" s="169"/>
      <c r="K29" s="168">
        <f>ROUND(E29*J29,2)</f>
        <v>0</v>
      </c>
      <c r="L29" s="168">
        <v>21</v>
      </c>
      <c r="M29" s="168">
        <f>G29*(1+L29/100)</f>
        <v>0</v>
      </c>
      <c r="N29" s="170">
        <v>0</v>
      </c>
      <c r="O29" s="170">
        <f>ROUND(E29*N29,5)</f>
        <v>0</v>
      </c>
      <c r="P29" s="170">
        <v>0</v>
      </c>
      <c r="Q29" s="170">
        <f>ROUND(E29*P29,5)</f>
        <v>0</v>
      </c>
      <c r="R29" s="170"/>
      <c r="S29" s="170"/>
      <c r="T29" s="171">
        <v>0</v>
      </c>
      <c r="U29" s="170">
        <f>ROUND(E29*T29,2)</f>
        <v>0</v>
      </c>
      <c r="V29" s="139"/>
      <c r="W29" s="139"/>
      <c r="X29" s="139"/>
      <c r="Y29" s="139"/>
      <c r="Z29" s="139"/>
      <c r="AA29" s="139"/>
      <c r="AB29" s="139"/>
      <c r="AC29" s="139"/>
      <c r="AD29" s="139"/>
      <c r="AE29" s="139" t="s">
        <v>107</v>
      </c>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row>
    <row r="30" spans="1:60" x14ac:dyDescent="0.25">
      <c r="A30" s="4"/>
      <c r="B30" s="5" t="s">
        <v>264</v>
      </c>
      <c r="C30" s="187" t="s">
        <v>264</v>
      </c>
      <c r="D30" s="4"/>
      <c r="E30" s="4"/>
      <c r="F30" s="4"/>
      <c r="G30" s="4"/>
      <c r="H30" s="4"/>
      <c r="I30" s="4"/>
      <c r="J30" s="4"/>
      <c r="K30" s="4"/>
      <c r="L30" s="4"/>
      <c r="M30" s="4"/>
      <c r="N30" s="4"/>
      <c r="O30" s="4"/>
      <c r="P30" s="4"/>
      <c r="Q30" s="4"/>
      <c r="R30" s="4"/>
      <c r="S30" s="4"/>
      <c r="T30" s="4"/>
      <c r="U30" s="4"/>
      <c r="AC30">
        <v>12</v>
      </c>
      <c r="AD30">
        <v>21</v>
      </c>
    </row>
    <row r="31" spans="1:60" x14ac:dyDescent="0.25">
      <c r="A31" s="199"/>
      <c r="B31" s="200" t="s">
        <v>28</v>
      </c>
      <c r="C31" s="201" t="s">
        <v>264</v>
      </c>
      <c r="D31" s="202"/>
      <c r="E31" s="202"/>
      <c r="F31" s="202"/>
      <c r="G31" s="203">
        <f>G8+G14+G18+G28</f>
        <v>0</v>
      </c>
      <c r="H31" s="4"/>
      <c r="I31" s="4"/>
      <c r="J31" s="4"/>
      <c r="K31" s="4"/>
      <c r="L31" s="4"/>
      <c r="M31" s="4"/>
      <c r="N31" s="4"/>
      <c r="O31" s="4"/>
      <c r="P31" s="4"/>
      <c r="Q31" s="4"/>
      <c r="R31" s="4"/>
      <c r="S31" s="4"/>
      <c r="T31" s="4"/>
      <c r="U31" s="4"/>
      <c r="AC31">
        <f>SUMIF(L7:L29,AC30,G7:G29)</f>
        <v>0</v>
      </c>
      <c r="AD31">
        <f>SUMIF(L7:L29,AD30,G7:G29)</f>
        <v>0</v>
      </c>
      <c r="AE31" t="s">
        <v>265</v>
      </c>
    </row>
    <row r="32" spans="1:60" x14ac:dyDescent="0.25">
      <c r="A32" s="4"/>
      <c r="B32" s="5" t="s">
        <v>264</v>
      </c>
      <c r="C32" s="187" t="s">
        <v>264</v>
      </c>
      <c r="D32" s="4"/>
      <c r="E32" s="4"/>
      <c r="F32" s="4"/>
      <c r="G32" s="4"/>
      <c r="H32" s="4"/>
      <c r="I32" s="4"/>
      <c r="J32" s="4"/>
      <c r="K32" s="4"/>
      <c r="L32" s="4"/>
      <c r="M32" s="4"/>
      <c r="N32" s="4"/>
      <c r="O32" s="4"/>
      <c r="P32" s="4"/>
      <c r="Q32" s="4"/>
      <c r="R32" s="4"/>
      <c r="S32" s="4"/>
      <c r="T32" s="4"/>
      <c r="U32" s="4"/>
    </row>
    <row r="33" spans="1:31" x14ac:dyDescent="0.25">
      <c r="A33" s="4"/>
      <c r="B33" s="5" t="s">
        <v>264</v>
      </c>
      <c r="C33" s="187" t="s">
        <v>264</v>
      </c>
      <c r="D33" s="4"/>
      <c r="E33" s="4"/>
      <c r="F33" s="4"/>
      <c r="G33" s="4"/>
      <c r="H33" s="4"/>
      <c r="I33" s="4"/>
      <c r="J33" s="4"/>
      <c r="K33" s="4"/>
      <c r="L33" s="4"/>
      <c r="M33" s="4"/>
      <c r="N33" s="4"/>
      <c r="O33" s="4"/>
      <c r="P33" s="4"/>
      <c r="Q33" s="4"/>
      <c r="R33" s="4"/>
      <c r="S33" s="4"/>
      <c r="T33" s="4"/>
      <c r="U33" s="4"/>
    </row>
    <row r="34" spans="1:31" x14ac:dyDescent="0.25">
      <c r="A34" s="293" t="s">
        <v>266</v>
      </c>
      <c r="B34" s="293"/>
      <c r="C34" s="294"/>
      <c r="D34" s="4"/>
      <c r="E34" s="4"/>
      <c r="F34" s="4"/>
      <c r="G34" s="4"/>
      <c r="H34" s="4"/>
      <c r="I34" s="4"/>
      <c r="J34" s="4"/>
      <c r="K34" s="4"/>
      <c r="L34" s="4"/>
      <c r="M34" s="4"/>
      <c r="N34" s="4"/>
      <c r="O34" s="4"/>
      <c r="P34" s="4"/>
      <c r="Q34" s="4"/>
      <c r="R34" s="4"/>
      <c r="S34" s="4"/>
      <c r="T34" s="4"/>
      <c r="U34" s="4"/>
    </row>
    <row r="35" spans="1:31" x14ac:dyDescent="0.25">
      <c r="A35" s="295"/>
      <c r="B35" s="296"/>
      <c r="C35" s="297"/>
      <c r="D35" s="296"/>
      <c r="E35" s="296"/>
      <c r="F35" s="296"/>
      <c r="G35" s="298"/>
      <c r="H35" s="4"/>
      <c r="I35" s="4"/>
      <c r="J35" s="4"/>
      <c r="K35" s="4"/>
      <c r="L35" s="4"/>
      <c r="M35" s="4"/>
      <c r="N35" s="4"/>
      <c r="O35" s="4"/>
      <c r="P35" s="4"/>
      <c r="Q35" s="4"/>
      <c r="R35" s="4"/>
      <c r="S35" s="4"/>
      <c r="T35" s="4"/>
      <c r="U35" s="4"/>
      <c r="AE35" t="s">
        <v>267</v>
      </c>
    </row>
    <row r="36" spans="1:31" x14ac:dyDescent="0.25">
      <c r="A36" s="299"/>
      <c r="B36" s="300"/>
      <c r="C36" s="301"/>
      <c r="D36" s="300"/>
      <c r="E36" s="300"/>
      <c r="F36" s="300"/>
      <c r="G36" s="302"/>
      <c r="H36" s="4"/>
      <c r="I36" s="4"/>
      <c r="J36" s="4"/>
      <c r="K36" s="4"/>
      <c r="L36" s="4"/>
      <c r="M36" s="4"/>
      <c r="N36" s="4"/>
      <c r="O36" s="4"/>
      <c r="P36" s="4"/>
      <c r="Q36" s="4"/>
      <c r="R36" s="4"/>
      <c r="S36" s="4"/>
      <c r="T36" s="4"/>
      <c r="U36" s="4"/>
    </row>
    <row r="37" spans="1:31" x14ac:dyDescent="0.25">
      <c r="A37" s="299"/>
      <c r="B37" s="300"/>
      <c r="C37" s="301"/>
      <c r="D37" s="300"/>
      <c r="E37" s="300"/>
      <c r="F37" s="300"/>
      <c r="G37" s="302"/>
      <c r="H37" s="4"/>
      <c r="I37" s="4"/>
      <c r="J37" s="4"/>
      <c r="K37" s="4"/>
      <c r="L37" s="4"/>
      <c r="M37" s="4"/>
      <c r="N37" s="4"/>
      <c r="O37" s="4"/>
      <c r="P37" s="4"/>
      <c r="Q37" s="4"/>
      <c r="R37" s="4"/>
      <c r="S37" s="4"/>
      <c r="T37" s="4"/>
      <c r="U37" s="4"/>
    </row>
    <row r="38" spans="1:31" x14ac:dyDescent="0.25">
      <c r="A38" s="299"/>
      <c r="B38" s="300"/>
      <c r="C38" s="301"/>
      <c r="D38" s="300"/>
      <c r="E38" s="300"/>
      <c r="F38" s="300"/>
      <c r="G38" s="302"/>
      <c r="H38" s="4"/>
      <c r="I38" s="4"/>
      <c r="J38" s="4"/>
      <c r="K38" s="4"/>
      <c r="L38" s="4"/>
      <c r="M38" s="4"/>
      <c r="N38" s="4"/>
      <c r="O38" s="4"/>
      <c r="P38" s="4"/>
      <c r="Q38" s="4"/>
      <c r="R38" s="4"/>
      <c r="S38" s="4"/>
      <c r="T38" s="4"/>
      <c r="U38" s="4"/>
    </row>
    <row r="39" spans="1:31" x14ac:dyDescent="0.25">
      <c r="A39" s="303"/>
      <c r="B39" s="304"/>
      <c r="C39" s="305"/>
      <c r="D39" s="304"/>
      <c r="E39" s="304"/>
      <c r="F39" s="304"/>
      <c r="G39" s="306"/>
      <c r="H39" s="4"/>
      <c r="I39" s="4"/>
      <c r="J39" s="4"/>
      <c r="K39" s="4"/>
      <c r="L39" s="4"/>
      <c r="M39" s="4"/>
      <c r="N39" s="4"/>
      <c r="O39" s="4"/>
      <c r="P39" s="4"/>
      <c r="Q39" s="4"/>
      <c r="R39" s="4"/>
      <c r="S39" s="4"/>
      <c r="T39" s="4"/>
      <c r="U39" s="4"/>
    </row>
    <row r="40" spans="1:31" x14ac:dyDescent="0.25">
      <c r="A40" s="4"/>
      <c r="B40" s="5" t="s">
        <v>264</v>
      </c>
      <c r="C40" s="187" t="s">
        <v>264</v>
      </c>
      <c r="D40" s="4"/>
      <c r="E40" s="4"/>
      <c r="F40" s="4"/>
      <c r="G40" s="4"/>
      <c r="H40" s="4"/>
      <c r="I40" s="4"/>
      <c r="J40" s="4"/>
      <c r="K40" s="4"/>
      <c r="L40" s="4"/>
      <c r="M40" s="4"/>
      <c r="N40" s="4"/>
      <c r="O40" s="4"/>
      <c r="P40" s="4"/>
      <c r="Q40" s="4"/>
      <c r="R40" s="4"/>
      <c r="S40" s="4"/>
      <c r="T40" s="4"/>
      <c r="U40" s="4"/>
    </row>
    <row r="41" spans="1:31" x14ac:dyDescent="0.25">
      <c r="C41" s="192"/>
      <c r="AE41" t="s">
        <v>268</v>
      </c>
    </row>
  </sheetData>
  <mergeCells count="7">
    <mergeCell ref="A35:G39"/>
    <mergeCell ref="A1:G1"/>
    <mergeCell ref="C2:G2"/>
    <mergeCell ref="H2:P2"/>
    <mergeCell ref="C3:G3"/>
    <mergeCell ref="C4:G4"/>
    <mergeCell ref="A34:C34"/>
  </mergeCells>
  <pageMargins left="0.39370078740157499" right="0.19685039370078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49</vt:i4>
      </vt:variant>
    </vt:vector>
  </HeadingPairs>
  <TitlesOfParts>
    <vt:vector size="55" baseType="lpstr">
      <vt:lpstr>Pokyny pro vyplnění</vt:lpstr>
      <vt:lpstr>Krycí list</vt:lpstr>
      <vt:lpstr>VzorPolozky</vt:lpstr>
      <vt:lpstr>Rozpočet Kuchyň</vt:lpstr>
      <vt:lpstr>Rozpočet Ostatní</vt:lpstr>
      <vt:lpstr>Rozpočet Výfuk VZT</vt:lpstr>
      <vt:lpstr>'Krycí list'!CelkemDPHVypocet</vt:lpstr>
      <vt:lpstr>CenaCelkem</vt:lpstr>
      <vt:lpstr>CenaCelkemBezDPH</vt:lpstr>
      <vt:lpstr>'Krycí list'!CenaCelkemVypocet</vt:lpstr>
      <vt:lpstr>cisloobjektu</vt:lpstr>
      <vt:lpstr>'Krycí list'!CisloStavby</vt:lpstr>
      <vt:lpstr>CisloStavebnihoRozpoctu</vt:lpstr>
      <vt:lpstr>dadresa</vt:lpstr>
      <vt:lpstr>'Krycí list'!DIČ</vt:lpstr>
      <vt:lpstr>dmisto</vt:lpstr>
      <vt:lpstr>DPHSni</vt:lpstr>
      <vt:lpstr>DPHZakl</vt:lpstr>
      <vt:lpstr>'Krycí list'!dpsc</vt:lpstr>
      <vt:lpstr>'Krycí list'!IČO</vt:lpstr>
      <vt:lpstr>Mena</vt:lpstr>
      <vt:lpstr>MistoStavby</vt:lpstr>
      <vt:lpstr>nazevobjektu</vt:lpstr>
      <vt:lpstr>'Krycí list'!NazevStavby</vt:lpstr>
      <vt:lpstr>NazevStavebnihoRozpoctu</vt:lpstr>
      <vt:lpstr>oadresa</vt:lpstr>
      <vt:lpstr>'Krycí list'!Objednatel</vt:lpstr>
      <vt:lpstr>'Krycí list'!Objekt</vt:lpstr>
      <vt:lpstr>'Krycí list'!Oblast_tisku</vt:lpstr>
      <vt:lpstr>'Rozpočet Kuchyň'!Oblast_tisku</vt:lpstr>
      <vt:lpstr>'Rozpočet Ostatní'!Oblast_tisku</vt:lpstr>
      <vt:lpstr>'Rozpočet Výfuk VZT'!Oblast_tisku</vt:lpstr>
      <vt:lpstr>'Krycí list'!odic</vt:lpstr>
      <vt:lpstr>'Krycí list'!oico</vt:lpstr>
      <vt:lpstr>'Krycí list'!omisto</vt:lpstr>
      <vt:lpstr>'Krycí list'!onazev</vt:lpstr>
      <vt:lpstr>'Krycí list'!opsc</vt:lpstr>
      <vt:lpstr>padresa</vt:lpstr>
      <vt:lpstr>pdic</vt:lpstr>
      <vt:lpstr>pico</vt:lpstr>
      <vt:lpstr>pmisto</vt:lpstr>
      <vt:lpstr>PoptavkaID</vt:lpstr>
      <vt:lpstr>pPSC</vt:lpstr>
      <vt:lpstr>Projektant</vt:lpstr>
      <vt:lpstr>'Krycí list'!SazbaDPH1</vt:lpstr>
      <vt:lpstr>'Krycí list'!SazbaDPH2</vt:lpstr>
      <vt:lpstr>Vypracoval</vt:lpstr>
      <vt:lpstr>ZakladDPHSni</vt:lpstr>
      <vt:lpstr>'Krycí list'!ZakladDPHSniVypocet</vt:lpstr>
      <vt:lpstr>ZakladDPHZakl</vt:lpstr>
      <vt:lpstr>'Krycí list'!ZakladDPHZaklVypocet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 Hruska</dc:creator>
  <cp:lastModifiedBy>Antonin Hruska</cp:lastModifiedBy>
  <cp:lastPrinted>2014-02-28T09:52:57Z</cp:lastPrinted>
  <dcterms:created xsi:type="dcterms:W3CDTF">2009-04-08T07:15:50Z</dcterms:created>
  <dcterms:modified xsi:type="dcterms:W3CDTF">2026-01-06T08:43:45Z</dcterms:modified>
</cp:coreProperties>
</file>