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kcentrumcz.sharepoint.com/sites/SpravaMajetku/Sdilene dokumenty/01_Nemovitosti/Semily/Semily_Bavlnarska 137_Šlichtovna/01_Podklady/_Raketoplán - Šlichtovna/4aFS DPS STRECHA/R149-05C 260409 RKT_DPS Soupis praci a dodavek FIN/"/>
    </mc:Choice>
  </mc:AlternateContent>
  <xr:revisionPtr revIDLastSave="3" documentId="11_C9478DA7C9B144F66ADFCE748310CA7F85FF166B" xr6:coauthVersionLast="47" xr6:coauthVersionMax="47" xr10:uidLastSave="{597913AD-2C65-4150-A6EB-7320DC7430C8}"/>
  <bookViews>
    <workbookView xWindow="-108" yWindow="-108" windowWidth="30936" windowHeight="16776" tabRatio="699" activeTab="2" xr2:uid="{00000000-000D-0000-FFFF-FFFF00000000}"/>
  </bookViews>
  <sheets>
    <sheet name="Rekapitulace stavby" sheetId="1" r:id="rId1"/>
    <sheet name="1 - Bourací práce" sheetId="2" r:id="rId2"/>
    <sheet name="2 - Nové konstrukce" sheetId="3" r:id="rId3"/>
    <sheet name="3 - Odstranění původního ..." sheetId="4" r:id="rId4"/>
    <sheet name="4 - Kompletní řešení páso..." sheetId="5" r:id="rId5"/>
    <sheet name="VRN - Vedlejší rozpočtové..." sheetId="6" r:id="rId6"/>
    <sheet name="Seznam figur" sheetId="7" r:id="rId7"/>
    <sheet name="Pokyny pro vyplnění" sheetId="8" r:id="rId8"/>
  </sheets>
  <definedNames>
    <definedName name="_xlnm._FilterDatabase" localSheetId="1" hidden="1">'1 - Bourací práce'!$C$94:$K$269</definedName>
    <definedName name="_xlnm._FilterDatabase" localSheetId="2" hidden="1">'2 - Nové konstrukce'!$C$97:$K$641</definedName>
    <definedName name="_xlnm._FilterDatabase" localSheetId="3" hidden="1">'3 - Odstranění původního ...'!$C$88:$K$185</definedName>
    <definedName name="_xlnm._FilterDatabase" localSheetId="4" hidden="1">'4 - Kompletní řešení páso...'!$C$86:$K$118</definedName>
    <definedName name="_xlnm._FilterDatabase" localSheetId="5" hidden="1">'VRN - Vedlejší rozpočtové...'!$C$91:$K$107</definedName>
    <definedName name="_xlnm.Print_Titles" localSheetId="1">'1 - Bourací práce'!$94:$94</definedName>
    <definedName name="_xlnm.Print_Titles" localSheetId="2">'2 - Nové konstrukce'!$97:$97</definedName>
    <definedName name="_xlnm.Print_Titles" localSheetId="3">'3 - Odstranění původního ...'!$88:$88</definedName>
    <definedName name="_xlnm.Print_Titles" localSheetId="4">'4 - Kompletní řešení páso...'!$86:$86</definedName>
    <definedName name="_xlnm.Print_Titles" localSheetId="0">'Rekapitulace stavby'!$52:$52</definedName>
    <definedName name="_xlnm.Print_Titles" localSheetId="6">'Seznam figur'!$9:$9</definedName>
    <definedName name="_xlnm.Print_Titles" localSheetId="5">'VRN - Vedlejší rozpočtové...'!$91:$91</definedName>
    <definedName name="_xlnm.Print_Area" localSheetId="1">'1 - Bourací práce'!$C$4:$J$41,'1 - Bourací práce'!$C$47:$J$74,'1 - Bourací práce'!$C$80:$K$269</definedName>
    <definedName name="_xlnm.Print_Area" localSheetId="2">'2 - Nové konstrukce'!$C$4:$J$41,'2 - Nové konstrukce'!$C$47:$J$77,'2 - Nové konstrukce'!$C$83:$K$641</definedName>
    <definedName name="_xlnm.Print_Area" localSheetId="3">'3 - Odstranění původního ...'!$C$4:$J$41,'3 - Odstranění původního ...'!$C$47:$J$68,'3 - Odstranění původního ...'!$C$74:$K$185</definedName>
    <definedName name="_xlnm.Print_Area" localSheetId="4">'4 - Kompletní řešení páso...'!$C$4:$J$41,'4 - Kompletní řešení páso...'!$C$47:$J$66,'4 - Kompletní řešení páso...'!$C$72:$K$118</definedName>
    <definedName name="_xlnm.Print_Area" localSheetId="7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stavby'!$C$42:$AQ$62</definedName>
    <definedName name="_xlnm.Print_Area" localSheetId="6">'Seznam figur'!$C$4:$G$270</definedName>
    <definedName name="_xlnm.Print_Area" localSheetId="5">'VRN - Vedlejší rozpočtové...'!$C$4:$J$41,'VRN - Vedlejší rozpočtové...'!$C$47:$J$71,'VRN - Vedlejší rozpočtové...'!$C$77:$K$107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J39" i="6"/>
  <c r="J38" i="6"/>
  <c r="AY61" i="1"/>
  <c r="J37" i="6"/>
  <c r="AX61" i="1"/>
  <c r="BI107" i="6"/>
  <c r="BH107" i="6"/>
  <c r="BG107" i="6"/>
  <c r="BF107" i="6"/>
  <c r="T107" i="6"/>
  <c r="T106" i="6"/>
  <c r="R107" i="6"/>
  <c r="R106" i="6"/>
  <c r="P107" i="6"/>
  <c r="P106" i="6"/>
  <c r="BI105" i="6"/>
  <c r="BH105" i="6"/>
  <c r="BG105" i="6"/>
  <c r="BF105" i="6"/>
  <c r="T105" i="6"/>
  <c r="T104" i="6"/>
  <c r="R105" i="6"/>
  <c r="R104" i="6"/>
  <c r="P105" i="6"/>
  <c r="P104" i="6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0" i="6"/>
  <c r="BH100" i="6"/>
  <c r="BG100" i="6"/>
  <c r="BF100" i="6"/>
  <c r="T100" i="6"/>
  <c r="R100" i="6"/>
  <c r="P100" i="6"/>
  <c r="BI99" i="6"/>
  <c r="BH99" i="6"/>
  <c r="BG99" i="6"/>
  <c r="BF99" i="6"/>
  <c r="T99" i="6"/>
  <c r="R99" i="6"/>
  <c r="P99" i="6"/>
  <c r="BI97" i="6"/>
  <c r="BH97" i="6"/>
  <c r="BG97" i="6"/>
  <c r="BF97" i="6"/>
  <c r="T97" i="6"/>
  <c r="T96" i="6"/>
  <c r="R97" i="6"/>
  <c r="R96" i="6"/>
  <c r="P97" i="6"/>
  <c r="P96" i="6"/>
  <c r="BI95" i="6"/>
  <c r="BH95" i="6"/>
  <c r="BG95" i="6"/>
  <c r="BF95" i="6"/>
  <c r="T95" i="6"/>
  <c r="T94" i="6"/>
  <c r="R95" i="6"/>
  <c r="R94" i="6"/>
  <c r="P95" i="6"/>
  <c r="P94" i="6"/>
  <c r="J88" i="6"/>
  <c r="F88" i="6"/>
  <c r="F86" i="6"/>
  <c r="E84" i="6"/>
  <c r="J58" i="6"/>
  <c r="F58" i="6"/>
  <c r="F56" i="6"/>
  <c r="E54" i="6"/>
  <c r="J26" i="6"/>
  <c r="E26" i="6"/>
  <c r="J89" i="6"/>
  <c r="J25" i="6"/>
  <c r="J20" i="6"/>
  <c r="E20" i="6"/>
  <c r="F59" i="6"/>
  <c r="J19" i="6"/>
  <c r="J14" i="6"/>
  <c r="J86" i="6"/>
  <c r="E7" i="6"/>
  <c r="E80" i="6"/>
  <c r="J39" i="5"/>
  <c r="J38" i="5"/>
  <c r="AY59" i="1"/>
  <c r="J37" i="5"/>
  <c r="AX59" i="1"/>
  <c r="BI116" i="5"/>
  <c r="BH116" i="5"/>
  <c r="BG116" i="5"/>
  <c r="BF116" i="5"/>
  <c r="T116" i="5"/>
  <c r="R116" i="5"/>
  <c r="P116" i="5"/>
  <c r="BI113" i="5"/>
  <c r="BH113" i="5"/>
  <c r="BG113" i="5"/>
  <c r="BF113" i="5"/>
  <c r="T113" i="5"/>
  <c r="R113" i="5"/>
  <c r="P113" i="5"/>
  <c r="BI111" i="5"/>
  <c r="BH111" i="5"/>
  <c r="BG111" i="5"/>
  <c r="BF111" i="5"/>
  <c r="T111" i="5"/>
  <c r="R111" i="5"/>
  <c r="P111" i="5"/>
  <c r="BI108" i="5"/>
  <c r="BH108" i="5"/>
  <c r="BG108" i="5"/>
  <c r="BF108" i="5"/>
  <c r="T108" i="5"/>
  <c r="R108" i="5"/>
  <c r="P108" i="5"/>
  <c r="BI105" i="5"/>
  <c r="BH105" i="5"/>
  <c r="BG105" i="5"/>
  <c r="BF105" i="5"/>
  <c r="T105" i="5"/>
  <c r="R105" i="5"/>
  <c r="P105" i="5"/>
  <c r="BI102" i="5"/>
  <c r="BH102" i="5"/>
  <c r="BG102" i="5"/>
  <c r="BF102" i="5"/>
  <c r="T102" i="5"/>
  <c r="R102" i="5"/>
  <c r="P102" i="5"/>
  <c r="BI99" i="5"/>
  <c r="BH99" i="5"/>
  <c r="BG99" i="5"/>
  <c r="BF99" i="5"/>
  <c r="T99" i="5"/>
  <c r="R99" i="5"/>
  <c r="P99" i="5"/>
  <c r="BI96" i="5"/>
  <c r="BH96" i="5"/>
  <c r="BG96" i="5"/>
  <c r="BF96" i="5"/>
  <c r="T96" i="5"/>
  <c r="R96" i="5"/>
  <c r="P96" i="5"/>
  <c r="BI93" i="5"/>
  <c r="BH93" i="5"/>
  <c r="BG93" i="5"/>
  <c r="BF93" i="5"/>
  <c r="T93" i="5"/>
  <c r="R93" i="5"/>
  <c r="P93" i="5"/>
  <c r="BI90" i="5"/>
  <c r="BH90" i="5"/>
  <c r="BG90" i="5"/>
  <c r="BF90" i="5"/>
  <c r="T90" i="5"/>
  <c r="R90" i="5"/>
  <c r="P90" i="5"/>
  <c r="J83" i="5"/>
  <c r="F83" i="5"/>
  <c r="F81" i="5"/>
  <c r="E79" i="5"/>
  <c r="J58" i="5"/>
  <c r="F58" i="5"/>
  <c r="F56" i="5"/>
  <c r="E54" i="5"/>
  <c r="J26" i="5"/>
  <c r="E26" i="5"/>
  <c r="J84" i="5"/>
  <c r="J25" i="5"/>
  <c r="J20" i="5"/>
  <c r="E20" i="5"/>
  <c r="F59" i="5"/>
  <c r="J19" i="5"/>
  <c r="J14" i="5"/>
  <c r="J81" i="5"/>
  <c r="E7" i="5"/>
  <c r="E75" i="5"/>
  <c r="J39" i="4"/>
  <c r="J38" i="4"/>
  <c r="AY58" i="1"/>
  <c r="J37" i="4"/>
  <c r="AX58" i="1"/>
  <c r="BI184" i="4"/>
  <c r="BH184" i="4"/>
  <c r="BG184" i="4"/>
  <c r="BF184" i="4"/>
  <c r="T184" i="4"/>
  <c r="T183" i="4"/>
  <c r="R184" i="4"/>
  <c r="R183" i="4"/>
  <c r="P184" i="4"/>
  <c r="P183" i="4"/>
  <c r="BI179" i="4"/>
  <c r="BH179" i="4"/>
  <c r="BG179" i="4"/>
  <c r="BF179" i="4"/>
  <c r="T179" i="4"/>
  <c r="R179" i="4"/>
  <c r="P179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57" i="4"/>
  <c r="BH157" i="4"/>
  <c r="BG157" i="4"/>
  <c r="BF157" i="4"/>
  <c r="T157" i="4"/>
  <c r="R157" i="4"/>
  <c r="P157" i="4"/>
  <c r="BI151" i="4"/>
  <c r="BH151" i="4"/>
  <c r="BG151" i="4"/>
  <c r="BF151" i="4"/>
  <c r="T151" i="4"/>
  <c r="R151" i="4"/>
  <c r="P151" i="4"/>
  <c r="BI146" i="4"/>
  <c r="BH146" i="4"/>
  <c r="BG146" i="4"/>
  <c r="BF146" i="4"/>
  <c r="T146" i="4"/>
  <c r="R146" i="4"/>
  <c r="P146" i="4"/>
  <c r="BI141" i="4"/>
  <c r="BH141" i="4"/>
  <c r="BG141" i="4"/>
  <c r="BF141" i="4"/>
  <c r="T141" i="4"/>
  <c r="R141" i="4"/>
  <c r="P141" i="4"/>
  <c r="BI136" i="4"/>
  <c r="BH136" i="4"/>
  <c r="BG136" i="4"/>
  <c r="BF136" i="4"/>
  <c r="T136" i="4"/>
  <c r="R136" i="4"/>
  <c r="P136" i="4"/>
  <c r="BI132" i="4"/>
  <c r="BH132" i="4"/>
  <c r="BG132" i="4"/>
  <c r="BF132" i="4"/>
  <c r="T132" i="4"/>
  <c r="R132" i="4"/>
  <c r="P132" i="4"/>
  <c r="BI129" i="4"/>
  <c r="BH129" i="4"/>
  <c r="BG129" i="4"/>
  <c r="BF129" i="4"/>
  <c r="T129" i="4"/>
  <c r="R129" i="4"/>
  <c r="P129" i="4"/>
  <c r="BI123" i="4"/>
  <c r="BH123" i="4"/>
  <c r="BG123" i="4"/>
  <c r="BF123" i="4"/>
  <c r="T123" i="4"/>
  <c r="R123" i="4"/>
  <c r="P123" i="4"/>
  <c r="BI118" i="4"/>
  <c r="BH118" i="4"/>
  <c r="BG118" i="4"/>
  <c r="BF118" i="4"/>
  <c r="T118" i="4"/>
  <c r="R118" i="4"/>
  <c r="P118" i="4"/>
  <c r="BI111" i="4"/>
  <c r="BH111" i="4"/>
  <c r="BG111" i="4"/>
  <c r="BF111" i="4"/>
  <c r="T111" i="4"/>
  <c r="R111" i="4"/>
  <c r="P111" i="4"/>
  <c r="BI105" i="4"/>
  <c r="BH105" i="4"/>
  <c r="BG105" i="4"/>
  <c r="BF105" i="4"/>
  <c r="T105" i="4"/>
  <c r="R105" i="4"/>
  <c r="P105" i="4"/>
  <c r="BI101" i="4"/>
  <c r="BH101" i="4"/>
  <c r="BG101" i="4"/>
  <c r="BF101" i="4"/>
  <c r="T101" i="4"/>
  <c r="R101" i="4"/>
  <c r="P101" i="4"/>
  <c r="BI96" i="4"/>
  <c r="BH96" i="4"/>
  <c r="BG96" i="4"/>
  <c r="BF96" i="4"/>
  <c r="T96" i="4"/>
  <c r="R96" i="4"/>
  <c r="P96" i="4"/>
  <c r="BI92" i="4"/>
  <c r="BH92" i="4"/>
  <c r="BG92" i="4"/>
  <c r="BF92" i="4"/>
  <c r="T92" i="4"/>
  <c r="R92" i="4"/>
  <c r="P92" i="4"/>
  <c r="J85" i="4"/>
  <c r="F85" i="4"/>
  <c r="F83" i="4"/>
  <c r="E81" i="4"/>
  <c r="J58" i="4"/>
  <c r="F58" i="4"/>
  <c r="F56" i="4"/>
  <c r="E54" i="4"/>
  <c r="J26" i="4"/>
  <c r="E26" i="4"/>
  <c r="J86" i="4"/>
  <c r="J25" i="4"/>
  <c r="J20" i="4"/>
  <c r="E20" i="4"/>
  <c r="F86" i="4"/>
  <c r="J19" i="4"/>
  <c r="J14" i="4"/>
  <c r="J83" i="4"/>
  <c r="E7" i="4"/>
  <c r="E77" i="4"/>
  <c r="J39" i="3"/>
  <c r="J38" i="3"/>
  <c r="AY57" i="1"/>
  <c r="J37" i="3"/>
  <c r="AX57" i="1"/>
  <c r="BI641" i="3"/>
  <c r="BH641" i="3"/>
  <c r="BG641" i="3"/>
  <c r="BF641" i="3"/>
  <c r="T641" i="3"/>
  <c r="R641" i="3"/>
  <c r="P641" i="3"/>
  <c r="BI635" i="3"/>
  <c r="BH635" i="3"/>
  <c r="BG635" i="3"/>
  <c r="BF635" i="3"/>
  <c r="T635" i="3"/>
  <c r="R635" i="3"/>
  <c r="P635" i="3"/>
  <c r="BI629" i="3"/>
  <c r="BH629" i="3"/>
  <c r="BG629" i="3"/>
  <c r="BF629" i="3"/>
  <c r="T629" i="3"/>
  <c r="R629" i="3"/>
  <c r="P629" i="3"/>
  <c r="BI626" i="3"/>
  <c r="BH626" i="3"/>
  <c r="BG626" i="3"/>
  <c r="BF626" i="3"/>
  <c r="T626" i="3"/>
  <c r="R626" i="3"/>
  <c r="P626" i="3"/>
  <c r="BI621" i="3"/>
  <c r="BH621" i="3"/>
  <c r="BG621" i="3"/>
  <c r="BF621" i="3"/>
  <c r="T621" i="3"/>
  <c r="R621" i="3"/>
  <c r="P621" i="3"/>
  <c r="BI616" i="3"/>
  <c r="BH616" i="3"/>
  <c r="BG616" i="3"/>
  <c r="BF616" i="3"/>
  <c r="T616" i="3"/>
  <c r="R616" i="3"/>
  <c r="P616" i="3"/>
  <c r="BI612" i="3"/>
  <c r="BH612" i="3"/>
  <c r="BG612" i="3"/>
  <c r="BF612" i="3"/>
  <c r="T612" i="3"/>
  <c r="R612" i="3"/>
  <c r="P612" i="3"/>
  <c r="BI607" i="3"/>
  <c r="BH607" i="3"/>
  <c r="BG607" i="3"/>
  <c r="BF607" i="3"/>
  <c r="T607" i="3"/>
  <c r="R607" i="3"/>
  <c r="P607" i="3"/>
  <c r="BI603" i="3"/>
  <c r="BH603" i="3"/>
  <c r="BG603" i="3"/>
  <c r="BF603" i="3"/>
  <c r="T603" i="3"/>
  <c r="R603" i="3"/>
  <c r="P603" i="3"/>
  <c r="BI599" i="3"/>
  <c r="BH599" i="3"/>
  <c r="BG599" i="3"/>
  <c r="BF599" i="3"/>
  <c r="T599" i="3"/>
  <c r="R599" i="3"/>
  <c r="P599" i="3"/>
  <c r="BI595" i="3"/>
  <c r="BH595" i="3"/>
  <c r="BG595" i="3"/>
  <c r="BF595" i="3"/>
  <c r="T595" i="3"/>
  <c r="R595" i="3"/>
  <c r="P595" i="3"/>
  <c r="BI591" i="3"/>
  <c r="BH591" i="3"/>
  <c r="BG591" i="3"/>
  <c r="BF591" i="3"/>
  <c r="T591" i="3"/>
  <c r="R591" i="3"/>
  <c r="P591" i="3"/>
  <c r="BI588" i="3"/>
  <c r="BH588" i="3"/>
  <c r="BG588" i="3"/>
  <c r="BF588" i="3"/>
  <c r="T588" i="3"/>
  <c r="R588" i="3"/>
  <c r="P588" i="3"/>
  <c r="BI580" i="3"/>
  <c r="BH580" i="3"/>
  <c r="BG580" i="3"/>
  <c r="BF580" i="3"/>
  <c r="T580" i="3"/>
  <c r="R580" i="3"/>
  <c r="P580" i="3"/>
  <c r="BI579" i="3"/>
  <c r="BH579" i="3"/>
  <c r="BG579" i="3"/>
  <c r="BF579" i="3"/>
  <c r="T579" i="3"/>
  <c r="R579" i="3"/>
  <c r="P579" i="3"/>
  <c r="BI573" i="3"/>
  <c r="BH573" i="3"/>
  <c r="BG573" i="3"/>
  <c r="BF573" i="3"/>
  <c r="T573" i="3"/>
  <c r="R573" i="3"/>
  <c r="P573" i="3"/>
  <c r="BI554" i="3"/>
  <c r="BH554" i="3"/>
  <c r="BG554" i="3"/>
  <c r="BF554" i="3"/>
  <c r="T554" i="3"/>
  <c r="R554" i="3"/>
  <c r="P554" i="3"/>
  <c r="BI549" i="3"/>
  <c r="BH549" i="3"/>
  <c r="BG549" i="3"/>
  <c r="BF549" i="3"/>
  <c r="T549" i="3"/>
  <c r="R549" i="3"/>
  <c r="P549" i="3"/>
  <c r="BI543" i="3"/>
  <c r="BH543" i="3"/>
  <c r="BG543" i="3"/>
  <c r="BF543" i="3"/>
  <c r="T543" i="3"/>
  <c r="T542" i="3"/>
  <c r="R543" i="3"/>
  <c r="R542" i="3"/>
  <c r="P543" i="3"/>
  <c r="P542" i="3"/>
  <c r="BI540" i="3"/>
  <c r="BH540" i="3"/>
  <c r="BG540" i="3"/>
  <c r="BF540" i="3"/>
  <c r="T540" i="3"/>
  <c r="R540" i="3"/>
  <c r="P540" i="3"/>
  <c r="BI532" i="3"/>
  <c r="BH532" i="3"/>
  <c r="BG532" i="3"/>
  <c r="BF532" i="3"/>
  <c r="T532" i="3"/>
  <c r="R532" i="3"/>
  <c r="P532" i="3"/>
  <c r="BI521" i="3"/>
  <c r="BH521" i="3"/>
  <c r="BG521" i="3"/>
  <c r="BF521" i="3"/>
  <c r="T521" i="3"/>
  <c r="R521" i="3"/>
  <c r="P521" i="3"/>
  <c r="BI509" i="3"/>
  <c r="BH509" i="3"/>
  <c r="BG509" i="3"/>
  <c r="BF509" i="3"/>
  <c r="T509" i="3"/>
  <c r="R509" i="3"/>
  <c r="P509" i="3"/>
  <c r="BI502" i="3"/>
  <c r="BH502" i="3"/>
  <c r="BG502" i="3"/>
  <c r="BF502" i="3"/>
  <c r="T502" i="3"/>
  <c r="R502" i="3"/>
  <c r="P502" i="3"/>
  <c r="BI495" i="3"/>
  <c r="BH495" i="3"/>
  <c r="BG495" i="3"/>
  <c r="BF495" i="3"/>
  <c r="T495" i="3"/>
  <c r="R495" i="3"/>
  <c r="P495" i="3"/>
  <c r="BI481" i="3"/>
  <c r="BH481" i="3"/>
  <c r="BG481" i="3"/>
  <c r="BF481" i="3"/>
  <c r="T481" i="3"/>
  <c r="R481" i="3"/>
  <c r="P481" i="3"/>
  <c r="BI460" i="3"/>
  <c r="BH460" i="3"/>
  <c r="BG460" i="3"/>
  <c r="BF460" i="3"/>
  <c r="T460" i="3"/>
  <c r="R460" i="3"/>
  <c r="P460" i="3"/>
  <c r="BI456" i="3"/>
  <c r="BH456" i="3"/>
  <c r="BG456" i="3"/>
  <c r="BF456" i="3"/>
  <c r="T456" i="3"/>
  <c r="R456" i="3"/>
  <c r="P456" i="3"/>
  <c r="BI453" i="3"/>
  <c r="BH453" i="3"/>
  <c r="BG453" i="3"/>
  <c r="BF453" i="3"/>
  <c r="T453" i="3"/>
  <c r="R453" i="3"/>
  <c r="P453" i="3"/>
  <c r="BI450" i="3"/>
  <c r="BH450" i="3"/>
  <c r="BG450" i="3"/>
  <c r="BF450" i="3"/>
  <c r="T450" i="3"/>
  <c r="R450" i="3"/>
  <c r="P450" i="3"/>
  <c r="BI428" i="3"/>
  <c r="BH428" i="3"/>
  <c r="BG428" i="3"/>
  <c r="BF428" i="3"/>
  <c r="T428" i="3"/>
  <c r="R428" i="3"/>
  <c r="P428" i="3"/>
  <c r="BI426" i="3"/>
  <c r="BH426" i="3"/>
  <c r="BG426" i="3"/>
  <c r="BF426" i="3"/>
  <c r="T426" i="3"/>
  <c r="R426" i="3"/>
  <c r="P426" i="3"/>
  <c r="BI421" i="3"/>
  <c r="BH421" i="3"/>
  <c r="BG421" i="3"/>
  <c r="BF421" i="3"/>
  <c r="T421" i="3"/>
  <c r="R421" i="3"/>
  <c r="P421" i="3"/>
  <c r="BI412" i="3"/>
  <c r="BH412" i="3"/>
  <c r="BG412" i="3"/>
  <c r="BF412" i="3"/>
  <c r="T412" i="3"/>
  <c r="R412" i="3"/>
  <c r="P412" i="3"/>
  <c r="BI405" i="3"/>
  <c r="BH405" i="3"/>
  <c r="BG405" i="3"/>
  <c r="BF405" i="3"/>
  <c r="T405" i="3"/>
  <c r="R405" i="3"/>
  <c r="P405" i="3"/>
  <c r="BI390" i="3"/>
  <c r="BH390" i="3"/>
  <c r="BG390" i="3"/>
  <c r="BF390" i="3"/>
  <c r="T390" i="3"/>
  <c r="R390" i="3"/>
  <c r="P390" i="3"/>
  <c r="BI387" i="3"/>
  <c r="BH387" i="3"/>
  <c r="BG387" i="3"/>
  <c r="BF387" i="3"/>
  <c r="T387" i="3"/>
  <c r="R387" i="3"/>
  <c r="P387" i="3"/>
  <c r="BI384" i="3"/>
  <c r="BH384" i="3"/>
  <c r="BG384" i="3"/>
  <c r="BF384" i="3"/>
  <c r="T384" i="3"/>
  <c r="R384" i="3"/>
  <c r="P384" i="3"/>
  <c r="BI382" i="3"/>
  <c r="BH382" i="3"/>
  <c r="BG382" i="3"/>
  <c r="BF382" i="3"/>
  <c r="T382" i="3"/>
  <c r="R382" i="3"/>
  <c r="P382" i="3"/>
  <c r="BI380" i="3"/>
  <c r="BH380" i="3"/>
  <c r="BG380" i="3"/>
  <c r="BF380" i="3"/>
  <c r="T380" i="3"/>
  <c r="R380" i="3"/>
  <c r="P380" i="3"/>
  <c r="BI377" i="3"/>
  <c r="BH377" i="3"/>
  <c r="BG377" i="3"/>
  <c r="BF377" i="3"/>
  <c r="T377" i="3"/>
  <c r="R377" i="3"/>
  <c r="P377" i="3"/>
  <c r="BI372" i="3"/>
  <c r="BH372" i="3"/>
  <c r="BG372" i="3"/>
  <c r="BF372" i="3"/>
  <c r="T372" i="3"/>
  <c r="R372" i="3"/>
  <c r="P372" i="3"/>
  <c r="BI335" i="3"/>
  <c r="BH335" i="3"/>
  <c r="BG335" i="3"/>
  <c r="BF335" i="3"/>
  <c r="T335" i="3"/>
  <c r="R335" i="3"/>
  <c r="P335" i="3"/>
  <c r="BI332" i="3"/>
  <c r="BH332" i="3"/>
  <c r="BG332" i="3"/>
  <c r="BF332" i="3"/>
  <c r="T332" i="3"/>
  <c r="R332" i="3"/>
  <c r="P332" i="3"/>
  <c r="BI300" i="3"/>
  <c r="BH300" i="3"/>
  <c r="BG300" i="3"/>
  <c r="BF300" i="3"/>
  <c r="T300" i="3"/>
  <c r="R300" i="3"/>
  <c r="P300" i="3"/>
  <c r="BI298" i="3"/>
  <c r="BH298" i="3"/>
  <c r="BG298" i="3"/>
  <c r="BF298" i="3"/>
  <c r="T298" i="3"/>
  <c r="R298" i="3"/>
  <c r="P298" i="3"/>
  <c r="BI267" i="3"/>
  <c r="BH267" i="3"/>
  <c r="BG267" i="3"/>
  <c r="BF267" i="3"/>
  <c r="T267" i="3"/>
  <c r="R267" i="3"/>
  <c r="P267" i="3"/>
  <c r="BI263" i="3"/>
  <c r="BH263" i="3"/>
  <c r="BG263" i="3"/>
  <c r="BF263" i="3"/>
  <c r="T263" i="3"/>
  <c r="T262" i="3"/>
  <c r="R263" i="3"/>
  <c r="R262" i="3"/>
  <c r="P263" i="3"/>
  <c r="P262" i="3"/>
  <c r="BI258" i="3"/>
  <c r="BH258" i="3"/>
  <c r="BG258" i="3"/>
  <c r="BF258" i="3"/>
  <c r="T258" i="3"/>
  <c r="R258" i="3"/>
  <c r="P258" i="3"/>
  <c r="BI257" i="3"/>
  <c r="BH257" i="3"/>
  <c r="BG257" i="3"/>
  <c r="BF257" i="3"/>
  <c r="T257" i="3"/>
  <c r="R257" i="3"/>
  <c r="P257" i="3"/>
  <c r="BI242" i="3"/>
  <c r="BH242" i="3"/>
  <c r="BG242" i="3"/>
  <c r="BF242" i="3"/>
  <c r="T242" i="3"/>
  <c r="R242" i="3"/>
  <c r="P242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23" i="3"/>
  <c r="BH223" i="3"/>
  <c r="BG223" i="3"/>
  <c r="BF223" i="3"/>
  <c r="T223" i="3"/>
  <c r="R223" i="3"/>
  <c r="P223" i="3"/>
  <c r="BI216" i="3"/>
  <c r="BH216" i="3"/>
  <c r="BG216" i="3"/>
  <c r="BF216" i="3"/>
  <c r="T216" i="3"/>
  <c r="R216" i="3"/>
  <c r="P216" i="3"/>
  <c r="BI210" i="3"/>
  <c r="BH210" i="3"/>
  <c r="BG210" i="3"/>
  <c r="BF210" i="3"/>
  <c r="T210" i="3"/>
  <c r="R210" i="3"/>
  <c r="P210" i="3"/>
  <c r="BI204" i="3"/>
  <c r="BH204" i="3"/>
  <c r="BG204" i="3"/>
  <c r="BF204" i="3"/>
  <c r="T204" i="3"/>
  <c r="R204" i="3"/>
  <c r="P204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3" i="3"/>
  <c r="BH153" i="3"/>
  <c r="BG153" i="3"/>
  <c r="BF153" i="3"/>
  <c r="T153" i="3"/>
  <c r="R153" i="3"/>
  <c r="P153" i="3"/>
  <c r="BI147" i="3"/>
  <c r="BH147" i="3"/>
  <c r="BG147" i="3"/>
  <c r="BF147" i="3"/>
  <c r="T147" i="3"/>
  <c r="R147" i="3"/>
  <c r="P147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0" i="3"/>
  <c r="BH130" i="3"/>
  <c r="BG130" i="3"/>
  <c r="BF130" i="3"/>
  <c r="T130" i="3"/>
  <c r="R130" i="3"/>
  <c r="P130" i="3"/>
  <c r="BI119" i="3"/>
  <c r="BH119" i="3"/>
  <c r="BG119" i="3"/>
  <c r="BF119" i="3"/>
  <c r="T119" i="3"/>
  <c r="R119" i="3"/>
  <c r="P119" i="3"/>
  <c r="BI106" i="3"/>
  <c r="BH106" i="3"/>
  <c r="BG106" i="3"/>
  <c r="BF106" i="3"/>
  <c r="T106" i="3"/>
  <c r="R106" i="3"/>
  <c r="P106" i="3"/>
  <c r="BI101" i="3"/>
  <c r="BH101" i="3"/>
  <c r="BG101" i="3"/>
  <c r="BF101" i="3"/>
  <c r="T101" i="3"/>
  <c r="T100" i="3" s="1"/>
  <c r="R101" i="3"/>
  <c r="P101" i="3"/>
  <c r="P100" i="3" s="1"/>
  <c r="J94" i="3"/>
  <c r="F94" i="3"/>
  <c r="F92" i="3"/>
  <c r="E90" i="3"/>
  <c r="J58" i="3"/>
  <c r="F58" i="3"/>
  <c r="F56" i="3"/>
  <c r="E54" i="3"/>
  <c r="J26" i="3"/>
  <c r="E26" i="3"/>
  <c r="J95" i="3"/>
  <c r="J25" i="3"/>
  <c r="J20" i="3"/>
  <c r="E20" i="3"/>
  <c r="F95" i="3"/>
  <c r="J19" i="3"/>
  <c r="J14" i="3"/>
  <c r="J56" i="3"/>
  <c r="E7" i="3"/>
  <c r="E86" i="3"/>
  <c r="J39" i="2"/>
  <c r="J38" i="2"/>
  <c r="AY56" i="1"/>
  <c r="J37" i="2"/>
  <c r="AX56" i="1"/>
  <c r="BI265" i="2"/>
  <c r="BH265" i="2"/>
  <c r="BG265" i="2"/>
  <c r="BF265" i="2"/>
  <c r="T265" i="2"/>
  <c r="R265" i="2"/>
  <c r="P265" i="2"/>
  <c r="BI259" i="2"/>
  <c r="BH259" i="2"/>
  <c r="BG259" i="2"/>
  <c r="BF259" i="2"/>
  <c r="T259" i="2"/>
  <c r="R259" i="2"/>
  <c r="P259" i="2"/>
  <c r="BI252" i="2"/>
  <c r="BH252" i="2"/>
  <c r="BG252" i="2"/>
  <c r="BF252" i="2"/>
  <c r="T252" i="2"/>
  <c r="R252" i="2"/>
  <c r="P252" i="2"/>
  <c r="BI248" i="2"/>
  <c r="BH248" i="2"/>
  <c r="BG248" i="2"/>
  <c r="BF248" i="2"/>
  <c r="T248" i="2"/>
  <c r="R248" i="2"/>
  <c r="P248" i="2"/>
  <c r="BI242" i="2"/>
  <c r="BH242" i="2"/>
  <c r="BG242" i="2"/>
  <c r="BF242" i="2"/>
  <c r="T242" i="2"/>
  <c r="R242" i="2"/>
  <c r="P242" i="2"/>
  <c r="BI232" i="2"/>
  <c r="BH232" i="2"/>
  <c r="BG232" i="2"/>
  <c r="BF232" i="2"/>
  <c r="T232" i="2"/>
  <c r="R232" i="2"/>
  <c r="P232" i="2"/>
  <c r="BI226" i="2"/>
  <c r="BH226" i="2"/>
  <c r="BG226" i="2"/>
  <c r="BF226" i="2"/>
  <c r="T226" i="2"/>
  <c r="R226" i="2"/>
  <c r="P226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T211" i="2"/>
  <c r="R212" i="2"/>
  <c r="R211" i="2"/>
  <c r="P212" i="2"/>
  <c r="P211" i="2"/>
  <c r="BI207" i="2"/>
  <c r="BH207" i="2"/>
  <c r="BG207" i="2"/>
  <c r="BF207" i="2"/>
  <c r="T207" i="2"/>
  <c r="T206" i="2"/>
  <c r="R207" i="2"/>
  <c r="R206" i="2"/>
  <c r="P207" i="2"/>
  <c r="P206" i="2"/>
  <c r="BI202" i="2"/>
  <c r="BH202" i="2"/>
  <c r="BG202" i="2"/>
  <c r="BF202" i="2"/>
  <c r="T202" i="2"/>
  <c r="T201" i="2"/>
  <c r="R202" i="2"/>
  <c r="R201" i="2"/>
  <c r="P202" i="2"/>
  <c r="P201" i="2"/>
  <c r="BI182" i="2"/>
  <c r="BH182" i="2"/>
  <c r="BG182" i="2"/>
  <c r="BF182" i="2"/>
  <c r="T182" i="2"/>
  <c r="T181" i="2"/>
  <c r="R182" i="2"/>
  <c r="R181" i="2"/>
  <c r="P182" i="2"/>
  <c r="P181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3" i="2"/>
  <c r="BH133" i="2"/>
  <c r="BG133" i="2"/>
  <c r="BF133" i="2"/>
  <c r="T133" i="2"/>
  <c r="R133" i="2"/>
  <c r="P133" i="2"/>
  <c r="BI128" i="2"/>
  <c r="BH128" i="2"/>
  <c r="BG128" i="2"/>
  <c r="BF128" i="2"/>
  <c r="T128" i="2"/>
  <c r="R128" i="2"/>
  <c r="P128" i="2"/>
  <c r="BI123" i="2"/>
  <c r="BH123" i="2"/>
  <c r="BG123" i="2"/>
  <c r="BF123" i="2"/>
  <c r="T123" i="2"/>
  <c r="R123" i="2"/>
  <c r="P123" i="2"/>
  <c r="BI107" i="2"/>
  <c r="BH107" i="2"/>
  <c r="BG107" i="2"/>
  <c r="BF107" i="2"/>
  <c r="T107" i="2"/>
  <c r="R107" i="2"/>
  <c r="P107" i="2"/>
  <c r="BI98" i="2"/>
  <c r="BH98" i="2"/>
  <c r="BG98" i="2"/>
  <c r="BF98" i="2"/>
  <c r="T98" i="2"/>
  <c r="R98" i="2"/>
  <c r="P98" i="2"/>
  <c r="J91" i="2"/>
  <c r="F91" i="2"/>
  <c r="F89" i="2"/>
  <c r="E87" i="2"/>
  <c r="J58" i="2"/>
  <c r="F58" i="2"/>
  <c r="F56" i="2"/>
  <c r="E54" i="2"/>
  <c r="J26" i="2"/>
  <c r="E26" i="2"/>
  <c r="J92" i="2"/>
  <c r="J25" i="2"/>
  <c r="J20" i="2"/>
  <c r="E20" i="2"/>
  <c r="F59" i="2"/>
  <c r="J19" i="2"/>
  <c r="J14" i="2"/>
  <c r="J89" i="2"/>
  <c r="E7" i="2"/>
  <c r="E83" i="2"/>
  <c r="L50" i="1"/>
  <c r="AM50" i="1"/>
  <c r="AM49" i="1"/>
  <c r="L49" i="1"/>
  <c r="AM47" i="1"/>
  <c r="L47" i="1"/>
  <c r="L45" i="1"/>
  <c r="L44" i="1"/>
  <c r="J105" i="6"/>
  <c r="J97" i="6"/>
  <c r="BK113" i="5"/>
  <c r="J108" i="5"/>
  <c r="J99" i="5"/>
  <c r="J172" i="4"/>
  <c r="J162" i="4"/>
  <c r="BK141" i="4"/>
  <c r="J118" i="4"/>
  <c r="BK92" i="4"/>
  <c r="J612" i="3"/>
  <c r="J591" i="3"/>
  <c r="J554" i="3"/>
  <c r="BK502" i="3"/>
  <c r="J453" i="3"/>
  <c r="BK421" i="3"/>
  <c r="J390" i="3"/>
  <c r="J380" i="3"/>
  <c r="J263" i="3"/>
  <c r="BK233" i="3"/>
  <c r="J180" i="3"/>
  <c r="J141" i="3"/>
  <c r="J259" i="2"/>
  <c r="BK182" i="2"/>
  <c r="J162" i="2"/>
  <c r="BK151" i="2"/>
  <c r="BK107" i="2"/>
  <c r="J107" i="6"/>
  <c r="BK100" i="6"/>
  <c r="BK111" i="5"/>
  <c r="BK96" i="5"/>
  <c r="J179" i="4"/>
  <c r="BK162" i="4"/>
  <c r="J141" i="4"/>
  <c r="J123" i="4"/>
  <c r="BK105" i="4"/>
  <c r="BK621" i="3"/>
  <c r="J599" i="3"/>
  <c r="BK543" i="3"/>
  <c r="J502" i="3"/>
  <c r="J428" i="3"/>
  <c r="BK390" i="3"/>
  <c r="J372" i="3"/>
  <c r="J267" i="3"/>
  <c r="J231" i="3"/>
  <c r="J204" i="3"/>
  <c r="BK190" i="3"/>
  <c r="BK119" i="3"/>
  <c r="BK232" i="2"/>
  <c r="BK202" i="2"/>
  <c r="J166" i="2"/>
  <c r="BK138" i="2"/>
  <c r="J98" i="2"/>
  <c r="BK412" i="3"/>
  <c r="BK223" i="3"/>
  <c r="J248" i="2"/>
  <c r="J629" i="3"/>
  <c r="BK495" i="3"/>
  <c r="J335" i="3"/>
  <c r="BK183" i="3"/>
  <c r="BK130" i="3"/>
  <c r="BK629" i="3"/>
  <c r="BK426" i="3"/>
  <c r="BK258" i="3"/>
  <c r="J119" i="3"/>
  <c r="J232" i="2"/>
  <c r="BK128" i="2"/>
  <c r="J133" i="2"/>
  <c r="J100" i="6"/>
  <c r="J132" i="4"/>
  <c r="J621" i="3"/>
  <c r="J543" i="3"/>
  <c r="BK450" i="3"/>
  <c r="BK377" i="3"/>
  <c r="BK204" i="3"/>
  <c r="J265" i="2"/>
  <c r="J170" i="2"/>
  <c r="J123" i="2"/>
  <c r="J102" i="6"/>
  <c r="BK99" i="5"/>
  <c r="J170" i="4"/>
  <c r="BK118" i="4"/>
  <c r="BK612" i="3"/>
  <c r="BK540" i="3"/>
  <c r="BK387" i="3"/>
  <c r="BK242" i="3"/>
  <c r="BK101" i="3"/>
  <c r="J174" i="2"/>
  <c r="BK481" i="3"/>
  <c r="J233" i="3"/>
  <c r="J573" i="3"/>
  <c r="BK192" i="3"/>
  <c r="BK242" i="2"/>
  <c r="J197" i="3"/>
  <c r="J182" i="2"/>
  <c r="BK102" i="6"/>
  <c r="J105" i="5"/>
  <c r="BK179" i="4"/>
  <c r="BK123" i="4"/>
  <c r="BK616" i="3"/>
  <c r="BK579" i="3"/>
  <c r="J460" i="3"/>
  <c r="BK384" i="3"/>
  <c r="J242" i="3"/>
  <c r="J153" i="3"/>
  <c r="J202" i="2"/>
  <c r="J142" i="2"/>
  <c r="BK97" i="6"/>
  <c r="BK105" i="5"/>
  <c r="J164" i="4"/>
  <c r="BK132" i="4"/>
  <c r="BK626" i="3"/>
  <c r="BK549" i="3"/>
  <c r="BK460" i="3"/>
  <c r="J377" i="3"/>
  <c r="J258" i="3"/>
  <c r="BK197" i="3"/>
  <c r="BK226" i="2"/>
  <c r="J153" i="2"/>
  <c r="J580" i="3"/>
  <c r="J139" i="3"/>
  <c r="J540" i="3"/>
  <c r="BK234" i="3"/>
  <c r="BK153" i="3"/>
  <c r="J595" i="3"/>
  <c r="J207" i="2"/>
  <c r="BK99" i="6"/>
  <c r="J102" i="5"/>
  <c r="BK170" i="4"/>
  <c r="BK129" i="4"/>
  <c r="BK96" i="4"/>
  <c r="BK580" i="3"/>
  <c r="J521" i="3"/>
  <c r="J426" i="3"/>
  <c r="BK267" i="3"/>
  <c r="J165" i="3"/>
  <c r="BK252" i="2"/>
  <c r="BK153" i="2"/>
  <c r="AS55" i="1"/>
  <c r="BK172" i="4"/>
  <c r="J136" i="4"/>
  <c r="BK635" i="3"/>
  <c r="BK554" i="3"/>
  <c r="BK456" i="3"/>
  <c r="J332" i="3"/>
  <c r="J232" i="3"/>
  <c r="BK180" i="3"/>
  <c r="BK207" i="2"/>
  <c r="J158" i="2"/>
  <c r="AS60" i="1"/>
  <c r="J257" i="3"/>
  <c r="BK641" i="3"/>
  <c r="BK428" i="3"/>
  <c r="BK165" i="3"/>
  <c r="J252" i="2"/>
  <c r="BK298" i="3"/>
  <c r="BK177" i="2"/>
  <c r="BK123" i="2"/>
  <c r="BK107" i="6"/>
  <c r="J184" i="4"/>
  <c r="BK146" i="4"/>
  <c r="BK101" i="4"/>
  <c r="J223" i="3"/>
  <c r="J147" i="3"/>
  <c r="BK142" i="2"/>
  <c r="BK335" i="3"/>
  <c r="J101" i="3"/>
  <c r="J450" i="3"/>
  <c r="J190" i="3"/>
  <c r="BK607" i="3"/>
  <c r="BK106" i="3"/>
  <c r="BK145" i="2"/>
  <c r="BK103" i="6"/>
  <c r="BK95" i="6"/>
  <c r="J113" i="5"/>
  <c r="J111" i="5"/>
  <c r="J96" i="5"/>
  <c r="J93" i="5"/>
  <c r="J174" i="4"/>
  <c r="BK164" i="4"/>
  <c r="J151" i="4"/>
  <c r="BK136" i="4"/>
  <c r="J105" i="4"/>
  <c r="J626" i="3"/>
  <c r="J603" i="3"/>
  <c r="J588" i="3"/>
  <c r="J549" i="3"/>
  <c r="BK532" i="3"/>
  <c r="J495" i="3"/>
  <c r="J412" i="3"/>
  <c r="BK382" i="3"/>
  <c r="BK372" i="3"/>
  <c r="BK257" i="3"/>
  <c r="J234" i="3"/>
  <c r="BK231" i="3"/>
  <c r="J162" i="3"/>
  <c r="J106" i="3"/>
  <c r="BK212" i="2"/>
  <c r="BK174" i="2"/>
  <c r="BK158" i="2"/>
  <c r="BK149" i="2"/>
  <c r="BK133" i="2"/>
  <c r="BK98" i="2"/>
  <c r="J99" i="6"/>
  <c r="J95" i="6"/>
  <c r="BK102" i="5"/>
  <c r="BK93" i="5"/>
  <c r="BK174" i="4"/>
  <c r="BK157" i="4"/>
  <c r="J129" i="4"/>
  <c r="J111" i="4"/>
  <c r="J92" i="4"/>
  <c r="J607" i="3"/>
  <c r="BK588" i="3"/>
  <c r="BK521" i="3"/>
  <c r="BK453" i="3"/>
  <c r="J421" i="3"/>
  <c r="J384" i="3"/>
  <c r="J382" i="3"/>
  <c r="J298" i="3"/>
  <c r="BK216" i="3"/>
  <c r="J199" i="3"/>
  <c r="J130" i="3"/>
  <c r="BK259" i="2"/>
  <c r="J212" i="2"/>
  <c r="J177" i="2"/>
  <c r="J149" i="2"/>
  <c r="J107" i="2"/>
  <c r="J635" i="3"/>
  <c r="J456" i="3"/>
  <c r="BK332" i="3"/>
  <c r="BK162" i="3"/>
  <c r="BK166" i="2"/>
  <c r="J579" i="3"/>
  <c r="J509" i="3"/>
  <c r="J387" i="3"/>
  <c r="J210" i="3"/>
  <c r="BK141" i="3"/>
  <c r="BK265" i="2"/>
  <c r="J616" i="3"/>
  <c r="J532" i="3"/>
  <c r="BK380" i="3"/>
  <c r="BK147" i="3"/>
  <c r="BK248" i="2"/>
  <c r="BK170" i="2"/>
  <c r="BK116" i="5"/>
  <c r="BK90" i="5"/>
  <c r="J157" i="4"/>
  <c r="BK111" i="4"/>
  <c r="BK599" i="3"/>
  <c r="BK300" i="3"/>
  <c r="BK199" i="3"/>
  <c r="J242" i="2"/>
  <c r="J128" i="2"/>
  <c r="J103" i="6"/>
  <c r="BK108" i="5"/>
  <c r="BK184" i="4"/>
  <c r="J146" i="4"/>
  <c r="J101" i="4"/>
  <c r="BK603" i="3"/>
  <c r="BK509" i="3"/>
  <c r="BK405" i="3"/>
  <c r="BK263" i="3"/>
  <c r="J183" i="3"/>
  <c r="J226" i="2"/>
  <c r="BK162" i="2"/>
  <c r="BK573" i="3"/>
  <c r="J216" i="3"/>
  <c r="BK595" i="3"/>
  <c r="BK232" i="3"/>
  <c r="J641" i="3"/>
  <c r="J192" i="3"/>
  <c r="J138" i="2"/>
  <c r="J405" i="3"/>
  <c r="BK210" i="3"/>
  <c r="J216" i="2"/>
  <c r="J145" i="2"/>
  <c r="BK105" i="6"/>
  <c r="J116" i="5"/>
  <c r="J90" i="5"/>
  <c r="BK151" i="4"/>
  <c r="J96" i="4"/>
  <c r="BK591" i="3"/>
  <c r="J481" i="3"/>
  <c r="J300" i="3"/>
  <c r="BK139" i="3"/>
  <c r="BK216" i="2"/>
  <c r="J151" i="2"/>
  <c r="F37" i="4"/>
  <c r="R100" i="3" l="1"/>
  <c r="BK148" i="2"/>
  <c r="J148" i="2"/>
  <c r="J66" i="2"/>
  <c r="BK231" i="2"/>
  <c r="J231" i="2"/>
  <c r="J73" i="2"/>
  <c r="BK146" i="3"/>
  <c r="J146" i="3"/>
  <c r="J67" i="3"/>
  <c r="BK266" i="3"/>
  <c r="J266" i="3"/>
  <c r="J71" i="3"/>
  <c r="T266" i="3"/>
  <c r="P548" i="3"/>
  <c r="T148" i="2"/>
  <c r="T231" i="2"/>
  <c r="T118" i="3"/>
  <c r="BK222" i="3"/>
  <c r="J222" i="3"/>
  <c r="J68" i="3"/>
  <c r="BK389" i="3"/>
  <c r="J389" i="3"/>
  <c r="J72" i="3"/>
  <c r="T548" i="3"/>
  <c r="T97" i="2"/>
  <c r="T96" i="2"/>
  <c r="BK215" i="2"/>
  <c r="J215" i="2"/>
  <c r="J72" i="2"/>
  <c r="T215" i="2"/>
  <c r="T180" i="2"/>
  <c r="P146" i="3"/>
  <c r="T222" i="3"/>
  <c r="P389" i="3"/>
  <c r="P97" i="2"/>
  <c r="P148" i="2"/>
  <c r="P215" i="2"/>
  <c r="R231" i="2"/>
  <c r="BK118" i="3"/>
  <c r="J118" i="3"/>
  <c r="J66" i="3"/>
  <c r="R118" i="3"/>
  <c r="T146" i="3"/>
  <c r="P222" i="3"/>
  <c r="P266" i="3"/>
  <c r="T389" i="3"/>
  <c r="R548" i="3"/>
  <c r="P590" i="3"/>
  <c r="R590" i="3"/>
  <c r="BK628" i="3"/>
  <c r="J628" i="3"/>
  <c r="J76" i="3"/>
  <c r="T628" i="3"/>
  <c r="P91" i="4"/>
  <c r="R91" i="4"/>
  <c r="BK169" i="4"/>
  <c r="J169" i="4"/>
  <c r="J66" i="4"/>
  <c r="R169" i="4"/>
  <c r="R90" i="4" s="1"/>
  <c r="R89" i="4" s="1"/>
  <c r="P89" i="5"/>
  <c r="P88" i="5"/>
  <c r="P87" i="5"/>
  <c r="AU59" i="1"/>
  <c r="T89" i="5"/>
  <c r="T88" i="5"/>
  <c r="T87" i="5"/>
  <c r="BK98" i="6"/>
  <c r="J98" i="6"/>
  <c r="J67" i="6"/>
  <c r="P98" i="6"/>
  <c r="R98" i="6"/>
  <c r="T98" i="6"/>
  <c r="BK101" i="6"/>
  <c r="J101" i="6"/>
  <c r="J68" i="6"/>
  <c r="P101" i="6"/>
  <c r="T101" i="6"/>
  <c r="BK97" i="2"/>
  <c r="J97" i="2"/>
  <c r="J65" i="2"/>
  <c r="R97" i="2"/>
  <c r="R148" i="2"/>
  <c r="R96" i="2" s="1"/>
  <c r="R215" i="2"/>
  <c r="R180" i="2"/>
  <c r="P231" i="2"/>
  <c r="P118" i="3"/>
  <c r="P99" i="3"/>
  <c r="R146" i="3"/>
  <c r="R222" i="3"/>
  <c r="R266" i="3"/>
  <c r="R389" i="3"/>
  <c r="BK548" i="3"/>
  <c r="J548" i="3"/>
  <c r="J74" i="3"/>
  <c r="BK590" i="3"/>
  <c r="J590" i="3"/>
  <c r="J75" i="3"/>
  <c r="T590" i="3"/>
  <c r="P628" i="3"/>
  <c r="R628" i="3"/>
  <c r="BK91" i="4"/>
  <c r="J91" i="4"/>
  <c r="J65" i="4"/>
  <c r="T91" i="4"/>
  <c r="P169" i="4"/>
  <c r="T169" i="4"/>
  <c r="T90" i="4" s="1"/>
  <c r="T89" i="4" s="1"/>
  <c r="BK89" i="5"/>
  <c r="J89" i="5"/>
  <c r="J65" i="5"/>
  <c r="R89" i="5"/>
  <c r="R88" i="5"/>
  <c r="R87" i="5"/>
  <c r="R101" i="6"/>
  <c r="E50" i="2"/>
  <c r="BE98" i="2"/>
  <c r="BE107" i="2"/>
  <c r="F92" i="2"/>
  <c r="BE123" i="2"/>
  <c r="BE145" i="2"/>
  <c r="BE265" i="2"/>
  <c r="BK211" i="2"/>
  <c r="J211" i="2"/>
  <c r="J71" i="2"/>
  <c r="J92" i="3"/>
  <c r="BE130" i="3"/>
  <c r="BE180" i="3"/>
  <c r="BE223" i="3"/>
  <c r="BE232" i="3"/>
  <c r="BE233" i="3"/>
  <c r="BE234" i="3"/>
  <c r="BE242" i="3"/>
  <c r="BE387" i="3"/>
  <c r="BE405" i="3"/>
  <c r="BE412" i="3"/>
  <c r="BE450" i="3"/>
  <c r="BE460" i="3"/>
  <c r="BE509" i="3"/>
  <c r="BE573" i="3"/>
  <c r="BE579" i="3"/>
  <c r="BE641" i="3"/>
  <c r="BE259" i="2"/>
  <c r="E50" i="3"/>
  <c r="BE421" i="3"/>
  <c r="BE453" i="3"/>
  <c r="BE456" i="3"/>
  <c r="BE621" i="3"/>
  <c r="BE626" i="3"/>
  <c r="BE635" i="3"/>
  <c r="BK262" i="3"/>
  <c r="J262" i="3"/>
  <c r="J69" i="3"/>
  <c r="BE162" i="2"/>
  <c r="BE212" i="2"/>
  <c r="BE232" i="2"/>
  <c r="BK181" i="2"/>
  <c r="J59" i="3"/>
  <c r="BE147" i="3"/>
  <c r="BE190" i="3"/>
  <c r="BE197" i="3"/>
  <c r="BE199" i="3"/>
  <c r="BE204" i="3"/>
  <c r="BE263" i="3"/>
  <c r="BE372" i="3"/>
  <c r="BE380" i="3"/>
  <c r="BE543" i="3"/>
  <c r="BE549" i="3"/>
  <c r="BE554" i="3"/>
  <c r="BE599" i="3"/>
  <c r="BE616" i="3"/>
  <c r="BE629" i="3"/>
  <c r="J56" i="2"/>
  <c r="J59" i="2"/>
  <c r="BE138" i="2"/>
  <c r="BE149" i="2"/>
  <c r="BE158" i="2"/>
  <c r="BE166" i="2"/>
  <c r="BE174" i="2"/>
  <c r="BE177" i="2"/>
  <c r="BE202" i="2"/>
  <c r="BE252" i="2"/>
  <c r="F59" i="3"/>
  <c r="BE101" i="3"/>
  <c r="BE119" i="3"/>
  <c r="BE139" i="3"/>
  <c r="BE153" i="3"/>
  <c r="BE162" i="3"/>
  <c r="BE165" i="3"/>
  <c r="BE183" i="3"/>
  <c r="BE192" i="3"/>
  <c r="BE216" i="3"/>
  <c r="BE231" i="3"/>
  <c r="BE258" i="3"/>
  <c r="BE267" i="3"/>
  <c r="BE298" i="3"/>
  <c r="BE332" i="3"/>
  <c r="BE335" i="3"/>
  <c r="BE377" i="3"/>
  <c r="BE382" i="3"/>
  <c r="BE428" i="3"/>
  <c r="BE495" i="3"/>
  <c r="BE502" i="3"/>
  <c r="BE540" i="3"/>
  <c r="BE580" i="3"/>
  <c r="BE588" i="3"/>
  <c r="BE595" i="3"/>
  <c r="BE612" i="3"/>
  <c r="E50" i="4"/>
  <c r="F59" i="4"/>
  <c r="BE96" i="4"/>
  <c r="BE101" i="4"/>
  <c r="BE105" i="4"/>
  <c r="BE111" i="4"/>
  <c r="BE129" i="4"/>
  <c r="BE132" i="4"/>
  <c r="BE136" i="4"/>
  <c r="BE141" i="4"/>
  <c r="BE146" i="4"/>
  <c r="BE151" i="4"/>
  <c r="BE157" i="4"/>
  <c r="BE164" i="4"/>
  <c r="BE170" i="4"/>
  <c r="BE172" i="4"/>
  <c r="BE179" i="4"/>
  <c r="BK183" i="4"/>
  <c r="J183" i="4"/>
  <c r="J67" i="4"/>
  <c r="J56" i="5"/>
  <c r="J59" i="5"/>
  <c r="F84" i="5"/>
  <c r="BE90" i="5"/>
  <c r="BE99" i="5"/>
  <c r="BE102" i="5"/>
  <c r="BE105" i="5"/>
  <c r="BE108" i="5"/>
  <c r="J56" i="6"/>
  <c r="J59" i="6"/>
  <c r="F89" i="6"/>
  <c r="BE95" i="6"/>
  <c r="BE103" i="6"/>
  <c r="BE107" i="6"/>
  <c r="BK94" i="6"/>
  <c r="J94" i="6"/>
  <c r="J65" i="6"/>
  <c r="BK96" i="6"/>
  <c r="J96" i="6"/>
  <c r="J66" i="6"/>
  <c r="BK104" i="6"/>
  <c r="J104" i="6"/>
  <c r="J69" i="6"/>
  <c r="BK106" i="6"/>
  <c r="J106" i="6"/>
  <c r="J70" i="6"/>
  <c r="BE128" i="2"/>
  <c r="BE133" i="2"/>
  <c r="BE142" i="2"/>
  <c r="BE151" i="2"/>
  <c r="BE153" i="2"/>
  <c r="BE170" i="2"/>
  <c r="BE182" i="2"/>
  <c r="BE207" i="2"/>
  <c r="BE216" i="2"/>
  <c r="BE226" i="2"/>
  <c r="BE242" i="2"/>
  <c r="BE248" i="2"/>
  <c r="BK201" i="2"/>
  <c r="J201" i="2"/>
  <c r="J69" i="2"/>
  <c r="BK206" i="2"/>
  <c r="J206" i="2"/>
  <c r="J70" i="2"/>
  <c r="BE106" i="3"/>
  <c r="BE141" i="3"/>
  <c r="BE210" i="3"/>
  <c r="BE257" i="3"/>
  <c r="BE300" i="3"/>
  <c r="BE384" i="3"/>
  <c r="BE390" i="3"/>
  <c r="BE426" i="3"/>
  <c r="BE481" i="3"/>
  <c r="BE521" i="3"/>
  <c r="BE532" i="3"/>
  <c r="BE591" i="3"/>
  <c r="BE603" i="3"/>
  <c r="BE607" i="3"/>
  <c r="BK100" i="3"/>
  <c r="J100" i="3"/>
  <c r="J65" i="3"/>
  <c r="BK542" i="3"/>
  <c r="J542" i="3"/>
  <c r="J73" i="3"/>
  <c r="J56" i="4"/>
  <c r="J59" i="4"/>
  <c r="BE92" i="4"/>
  <c r="BE118" i="4"/>
  <c r="BE123" i="4"/>
  <c r="BE162" i="4"/>
  <c r="BE174" i="4"/>
  <c r="BE184" i="4"/>
  <c r="BB58" i="1"/>
  <c r="E50" i="5"/>
  <c r="BE93" i="5"/>
  <c r="BE96" i="5"/>
  <c r="BE111" i="5"/>
  <c r="BE113" i="5"/>
  <c r="BE116" i="5"/>
  <c r="E50" i="6"/>
  <c r="BE97" i="6"/>
  <c r="BE99" i="6"/>
  <c r="BE100" i="6"/>
  <c r="BE102" i="6"/>
  <c r="BE105" i="6"/>
  <c r="F39" i="2"/>
  <c r="BD56" i="1"/>
  <c r="F36" i="6"/>
  <c r="BA61" i="1"/>
  <c r="BA60" i="1"/>
  <c r="AW60" i="1"/>
  <c r="F39" i="5"/>
  <c r="BD59" i="1"/>
  <c r="F36" i="5"/>
  <c r="BA59" i="1"/>
  <c r="F36" i="3"/>
  <c r="BA57" i="1"/>
  <c r="J36" i="6"/>
  <c r="AW61" i="1"/>
  <c r="F36" i="2"/>
  <c r="BA56" i="1"/>
  <c r="F37" i="2"/>
  <c r="BB56" i="1"/>
  <c r="F38" i="5"/>
  <c r="BC59" i="1"/>
  <c r="F38" i="4"/>
  <c r="BC58" i="1"/>
  <c r="J36" i="5"/>
  <c r="AW59" i="1"/>
  <c r="F37" i="6"/>
  <c r="BB61" i="1"/>
  <c r="BB60" i="1"/>
  <c r="AX60" i="1"/>
  <c r="J36" i="3"/>
  <c r="AW57" i="1"/>
  <c r="F36" i="4"/>
  <c r="BA58" i="1"/>
  <c r="J36" i="2"/>
  <c r="AW56" i="1"/>
  <c r="F38" i="2"/>
  <c r="BC56" i="1"/>
  <c r="J36" i="4"/>
  <c r="AW58" i="1"/>
  <c r="F38" i="6"/>
  <c r="BC61" i="1"/>
  <c r="BC60" i="1"/>
  <c r="AY60" i="1"/>
  <c r="F39" i="4"/>
  <c r="BD58" i="1"/>
  <c r="AS54" i="1"/>
  <c r="F37" i="5"/>
  <c r="BB59" i="1"/>
  <c r="F38" i="3"/>
  <c r="BC57" i="1"/>
  <c r="F39" i="3"/>
  <c r="BD57" i="1"/>
  <c r="F39" i="6"/>
  <c r="BD61" i="1"/>
  <c r="BD60" i="1"/>
  <c r="F37" i="3"/>
  <c r="BB57" i="1"/>
  <c r="P93" i="6" l="1"/>
  <c r="P92" i="6"/>
  <c r="AU61" i="1"/>
  <c r="R93" i="6"/>
  <c r="R92" i="6"/>
  <c r="T93" i="6"/>
  <c r="T92" i="6"/>
  <c r="P180" i="2"/>
  <c r="T99" i="3"/>
  <c r="R99" i="3"/>
  <c r="P265" i="3"/>
  <c r="P98" i="3"/>
  <c r="AU57" i="1"/>
  <c r="BK180" i="2"/>
  <c r="J180" i="2"/>
  <c r="J67" i="2"/>
  <c r="R265" i="3"/>
  <c r="R98" i="3"/>
  <c r="R95" i="2"/>
  <c r="P90" i="4"/>
  <c r="P89" i="4"/>
  <c r="AU58" i="1"/>
  <c r="P96" i="2"/>
  <c r="P95" i="2"/>
  <c r="AU56" i="1"/>
  <c r="T95" i="2"/>
  <c r="T265" i="3"/>
  <c r="T98" i="3"/>
  <c r="BK96" i="2"/>
  <c r="J96" i="2"/>
  <c r="J64" i="2"/>
  <c r="BK99" i="3"/>
  <c r="J181" i="2"/>
  <c r="J68" i="2"/>
  <c r="BK265" i="3"/>
  <c r="J265" i="3"/>
  <c r="J70" i="3"/>
  <c r="BK90" i="4"/>
  <c r="J90" i="4"/>
  <c r="J64" i="4"/>
  <c r="BK88" i="5"/>
  <c r="BK87" i="5"/>
  <c r="J87" i="5"/>
  <c r="J63" i="5"/>
  <c r="BK93" i="6"/>
  <c r="BK92" i="6"/>
  <c r="J92" i="6"/>
  <c r="J63" i="6"/>
  <c r="AU60" i="1"/>
  <c r="F35" i="4"/>
  <c r="AZ58" i="1"/>
  <c r="BD55" i="1"/>
  <c r="BD54" i="1"/>
  <c r="W33" i="1"/>
  <c r="J35" i="2"/>
  <c r="AV56" i="1"/>
  <c r="AT56" i="1"/>
  <c r="F35" i="5"/>
  <c r="AZ59" i="1"/>
  <c r="J35" i="6"/>
  <c r="AV61" i="1"/>
  <c r="AT61" i="1"/>
  <c r="BC55" i="1"/>
  <c r="AY55" i="1"/>
  <c r="F35" i="6"/>
  <c r="AZ61" i="1"/>
  <c r="AZ60" i="1"/>
  <c r="AV60" i="1"/>
  <c r="AT60" i="1"/>
  <c r="F35" i="3"/>
  <c r="AZ57" i="1"/>
  <c r="BA55" i="1"/>
  <c r="AW55" i="1"/>
  <c r="F35" i="2"/>
  <c r="AZ56" i="1"/>
  <c r="J35" i="4"/>
  <c r="AV58" i="1"/>
  <c r="AT58" i="1"/>
  <c r="J35" i="3"/>
  <c r="AV57" i="1"/>
  <c r="AT57" i="1"/>
  <c r="BB55" i="1"/>
  <c r="BB54" i="1"/>
  <c r="AX54" i="1"/>
  <c r="J35" i="5"/>
  <c r="AV59" i="1"/>
  <c r="AT59" i="1"/>
  <c r="BK98" i="3" l="1"/>
  <c r="J98" i="3"/>
  <c r="BK95" i="2"/>
  <c r="J95" i="2"/>
  <c r="J99" i="3"/>
  <c r="J64" i="3"/>
  <c r="BK89" i="4"/>
  <c r="J89" i="4"/>
  <c r="J63" i="4"/>
  <c r="J88" i="5"/>
  <c r="J64" i="5"/>
  <c r="J93" i="6"/>
  <c r="J64" i="6"/>
  <c r="J32" i="3"/>
  <c r="AG57" i="1"/>
  <c r="AN57" i="1"/>
  <c r="AZ55" i="1"/>
  <c r="AV55" i="1"/>
  <c r="AT55" i="1"/>
  <c r="W31" i="1"/>
  <c r="J32" i="5"/>
  <c r="AG59" i="1"/>
  <c r="AN59" i="1"/>
  <c r="J32" i="2"/>
  <c r="AG56" i="1"/>
  <c r="AN56" i="1"/>
  <c r="AU55" i="1"/>
  <c r="AU54" i="1"/>
  <c r="BA54" i="1"/>
  <c r="W30" i="1"/>
  <c r="BC54" i="1"/>
  <c r="W32" i="1"/>
  <c r="AX55" i="1"/>
  <c r="J32" i="6"/>
  <c r="AG61" i="1"/>
  <c r="AN61" i="1"/>
  <c r="J41" i="2" l="1"/>
  <c r="J41" i="3"/>
  <c r="J63" i="2"/>
  <c r="J63" i="3"/>
  <c r="J41" i="5"/>
  <c r="J41" i="6"/>
  <c r="AZ54" i="1"/>
  <c r="W29" i="1"/>
  <c r="AW54" i="1"/>
  <c r="AK30" i="1"/>
  <c r="AG60" i="1"/>
  <c r="AN60" i="1"/>
  <c r="J32" i="4"/>
  <c r="AG58" i="1"/>
  <c r="AN58" i="1"/>
  <c r="AY54" i="1"/>
  <c r="J41" i="4" l="1"/>
  <c r="AG55" i="1"/>
  <c r="AG54" i="1"/>
  <c r="AK26" i="1"/>
  <c r="AV54" i="1"/>
  <c r="AK29" i="1"/>
  <c r="AN55" i="1" l="1"/>
  <c r="AK35" i="1"/>
  <c r="AT54" i="1"/>
  <c r="AN54" i="1" l="1"/>
</calcChain>
</file>

<file path=xl/sharedStrings.xml><?xml version="1.0" encoding="utf-8"?>
<sst xmlns="http://schemas.openxmlformats.org/spreadsheetml/2006/main" count="10357" uniqueCount="1289">
  <si>
    <t>Export Komplet</t>
  </si>
  <si>
    <t>VZ</t>
  </si>
  <si>
    <t>2.0</t>
  </si>
  <si>
    <t>ZAMOK</t>
  </si>
  <si>
    <t>False</t>
  </si>
  <si>
    <t>{b4f6de1b-06f9-4c4e-acdc-34813891f0f3}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</si>
  <si>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</si>
  <si>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</si>
  <si>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</si>
  <si>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</si>
  <si>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</si>
  <si>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</si>
  <si>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</si>
  <si>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</si>
  <si>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26-03-16r01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</si>
  <si>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</si>
  <si>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</si>
  <si>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Udržovací práce pro snížení energetické náročnosti budovy Šlichtovny - část střecha</t>
  </si>
  <si>
    <t>KSO:</t>
  </si>
  <si>
    <t>812 19 43</t>
  </si>
  <si>
    <t>CC-CZ:</t>
  </si>
  <si>
    <t/>
  </si>
  <si>
    <t>Místo:</t>
  </si>
  <si>
    <t>Semily</t>
  </si>
  <si>
    <t>Datum:</t>
  </si>
  <si>
    <t>9. 4. 2026</t>
  </si>
  <si>
    <t>Zadavatel:</t>
  </si>
  <si>
    <t>IČ:</t>
  </si>
  <si>
    <t>GI BUSINESS PARKS a.s.</t>
  </si>
  <si>
    <t>DIČ:</t>
  </si>
  <si>
    <t>Účastník:</t>
  </si>
  <si>
    <t>Vyplň údaj</t>
  </si>
  <si>
    <t>Projektant:</t>
  </si>
  <si>
    <t>Studio Raketoplán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</si>
  <si>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</si>
  <si>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</si>
  <si>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</si>
  <si>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</si>
  <si>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</si>
  <si>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</si>
  <si>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</si>
  <si>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</si>
  <si>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</si>
  <si>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</si>
  <si>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</si>
  <si>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</si>
  <si>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</si>
  <si>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</si>
  <si>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</si>
  <si>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</si>
  <si>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</si>
  <si>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</si>
  <si>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</si>
  <si>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</si>
  <si>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</si>
  <si>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</si>
  <si>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</si>
  <si>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</si>
  <si>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</si>
  <si>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</si>
  <si>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</si>
  <si>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</si>
  <si>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</si>
  <si>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</si>
  <si>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</si>
  <si>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</si>
  <si>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</si>
  <si>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</si>
  <si>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</si>
  <si>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</si>
  <si>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</si>
  <si>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</si>
  <si>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</si>
  <si>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</si>
  <si>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</si>
  <si>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</si>
  <si>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</si>
  <si>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001</t>
  </si>
  <si>
    <t>Způsobilé náklady</t>
  </si>
  <si>
    <t>STA</t>
  </si>
  <si>
    <t>1</t>
  </si>
  <si>
    <t>{7d7666a9-eb7f-464d-a167-a6793964ea85}</t>
  </si>
  <si>
    <t>2</t>
  </si>
  <si>
    <t>/</t>
  </si>
  <si>
    <t>Bourací práce</t>
  </si>
  <si>
    <t>Soupis</t>
  </si>
  <si>
    <t>{0093d3e3-743e-46b4-a2f3-4f1ad28870a1}</t>
  </si>
  <si>
    <t>Nové konstrukce</t>
  </si>
  <si>
    <t>{a4d529ab-1cb4-448b-9d0c-ae3da28d1fec}</t>
  </si>
  <si>
    <t>3</t>
  </si>
  <si>
    <t>Odstranění původního nevyhovujícího tepelně izolačního souvrství – příprava podkladu pro nové vrstvy</t>
  </si>
  <si>
    <t>{96bd72d4-8fc4-43de-9b3a-229395609f10}</t>
  </si>
  <si>
    <t>4</t>
  </si>
  <si>
    <t>Kompletní řešení pásových obloukových světlíků</t>
  </si>
  <si>
    <t>{090a3fc1-98ca-4321-ae28-f684ce4aaafa}</t>
  </si>
  <si>
    <t>002</t>
  </si>
  <si>
    <t>Nezpůsobilé náklady</t>
  </si>
  <si>
    <t>{13f01148-548a-465c-b3eb-1d9cbc876020}</t>
  </si>
  <si>
    <t>VRN</t>
  </si>
  <si>
    <t>Vedlejší rozpočtové náklady</t>
  </si>
  <si>
    <t>{3d76d133-a89d-4453-a91f-e2f1e520060a}</t>
  </si>
  <si>
    <t>KRYCÍ LIST SOUPISU PRACÍ</t>
  </si>
  <si>
    <t>Objekt:</t>
  </si>
  <si>
    <t>001 - Způsobilé náklady</t>
  </si>
  <si>
    <t>Soupis:</t>
  </si>
  <si>
    <t>1 -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</si>
  <si>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</si>
  <si>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</si>
  <si>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</si>
  <si>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</si>
  <si>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</si>
  <si>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</si>
  <si>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</si>
  <si>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</si>
  <si>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</si>
  <si>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</si>
  <si>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</si>
  <si>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751 - Vzduchotechnika</t>
  </si>
  <si>
    <t xml:space="preserve">    762 - Konstrukce tesařské</t>
  </si>
  <si>
    <t xml:space="preserve">    764 - Konstrukce klempířské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</si>
  <si>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</si>
  <si>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</si>
  <si>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</si>
  <si>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</si>
  <si>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</si>
  <si>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</si>
  <si>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</si>
  <si>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</si>
  <si>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</si>
  <si>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</si>
  <si>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</si>
  <si>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</si>
  <si>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</si>
  <si>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</si>
  <si>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</si>
  <si>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</si>
  <si>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</si>
  <si>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</si>
  <si>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</si>
  <si>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962032240</t>
  </si>
  <si>
    <t>Bourání zdiva nadzákladového z cihel pálených plných nebo lícových nebo vápenopískových cementovou, objemu do 1 m3</t>
  </si>
  <si>
    <t>m3</t>
  </si>
  <si>
    <t>CS ÚRS 2026 01</t>
  </si>
  <si>
    <t>2065303982</t>
  </si>
  <si>
    <t>Online PSC</t>
  </si>
  <si>
    <t>https://podminky.urs.cz/item/CS_URS_2026_01/962032240</t>
  </si>
  <si>
    <t>VV</t>
  </si>
  <si>
    <t>B5</t>
  </si>
  <si>
    <t>atiky prístaveb</t>
  </si>
  <si>
    <t>nejvyšší prístavba</t>
  </si>
  <si>
    <t>5,0*0,2*0,5*2</t>
  </si>
  <si>
    <t>nižší prístavba</t>
  </si>
  <si>
    <t>4,72*0,2*0,5*2</t>
  </si>
  <si>
    <t>Součet</t>
  </si>
  <si>
    <t>962032432</t>
  </si>
  <si>
    <t>Bourání zdiva nadzákladového z cihel pálených děrovaných nebo lehčených na maltu vápennou nebo vápenocementovou, objemu přes 1 m3</t>
  </si>
  <si>
    <t>1672883504</t>
  </si>
  <si>
    <t>https://podminky.urs.cz/item/CS_URS_2026_01/962032432</t>
  </si>
  <si>
    <t>P</t>
  </si>
  <si>
    <t>Poznámka k položce:_x000D_
předpoklad plynosilikátové tvárnice</t>
  </si>
  <si>
    <t>Atika JV pohled</t>
  </si>
  <si>
    <t>24,4*0,15*0,17</t>
  </si>
  <si>
    <t>3,88*0,325</t>
  </si>
  <si>
    <t>pod betonových nosníkem</t>
  </si>
  <si>
    <t>0,325*0,965*10,9</t>
  </si>
  <si>
    <t>u nosníku</t>
  </si>
  <si>
    <t>9,9*0,325</t>
  </si>
  <si>
    <t>B6 - SZ pohled</t>
  </si>
  <si>
    <t>"plocha"11,33*0,46</t>
  </si>
  <si>
    <t>ostatní</t>
  </si>
  <si>
    <t>1,0</t>
  </si>
  <si>
    <t>962052211</t>
  </si>
  <si>
    <t>Bourání zdiva železobetonového nadzákladového, objemu přes 1 m3</t>
  </si>
  <si>
    <t>540559851</t>
  </si>
  <si>
    <t>https://podminky.urs.cz/item/CS_URS_2026_01/962052211</t>
  </si>
  <si>
    <t>B3 betonová atika</t>
  </si>
  <si>
    <t>0,13*0,18*(61,8+67,1)</t>
  </si>
  <si>
    <t>965043421</t>
  </si>
  <si>
    <t>Bourání mazanin betonových s potěrem nebo teracem tl. do 150 mm, plochy do 1 m2</t>
  </si>
  <si>
    <t>-477434842</t>
  </si>
  <si>
    <t>https://podminky.urs.cz/item/CS_URS_2026_01/965043421</t>
  </si>
  <si>
    <t>vyspádovaná nadbetonávka svetlíku</t>
  </si>
  <si>
    <t>(54,0+4,8)*2*0,1*0,05*2</t>
  </si>
  <si>
    <t>5</t>
  </si>
  <si>
    <t>977151125</t>
  </si>
  <si>
    <t>Jádrové vrty diamantovými korunkami do stavebních materiálů (železobetonu, betonu, cihel, obkladů, dlažeb, kamene) průměru přes 180 do 200 mm</t>
  </si>
  <si>
    <t>m</t>
  </si>
  <si>
    <t>-2050696344</t>
  </si>
  <si>
    <t>https://podminky.urs.cz/item/CS_URS_2026_01/977151125</t>
  </si>
  <si>
    <t>PRO r4</t>
  </si>
  <si>
    <t>9*0,76</t>
  </si>
  <si>
    <t>6</t>
  </si>
  <si>
    <t>999100510</t>
  </si>
  <si>
    <t>Šetrná demontáž a vybourání konstrukce 1 pole sousední pilové střechy vč. konstrukci kolem, zajištění sousední konstrukce, likvidace odpadu, manipulace, poplatku na skládce</t>
  </si>
  <si>
    <t>m2</t>
  </si>
  <si>
    <t>725406379</t>
  </si>
  <si>
    <t>Poznámka k položce:_x000D_
odstraňovat dle technického postupu dodavatele a posudku statika</t>
  </si>
  <si>
    <t>72,0</t>
  </si>
  <si>
    <t>7</t>
  </si>
  <si>
    <t>999100522</t>
  </si>
  <si>
    <t>Demontáž ostatních drobných nefunkčních konstrukcí a prvků jinde neuvedených v interiéru vč. likvidace (realizováno pouze na pokyn investora a účtování dle SD)</t>
  </si>
  <si>
    <t>hod</t>
  </si>
  <si>
    <t>1422573182</t>
  </si>
  <si>
    <t>70,0</t>
  </si>
  <si>
    <t>8</t>
  </si>
  <si>
    <t>999100525</t>
  </si>
  <si>
    <t>Doplňkové provizorní statické zajištění konstrukcí pro bourací popř. nové práce jinde neuvedené</t>
  </si>
  <si>
    <t>soub</t>
  </si>
  <si>
    <t>1706851869</t>
  </si>
  <si>
    <t>997</t>
  </si>
  <si>
    <t>Přesun sutě</t>
  </si>
  <si>
    <t>997013114</t>
  </si>
  <si>
    <t>Vnitrostaveništní doprava suti a vybouraných hmot vodorovně do 50 m s naložením základní pro budovy a haly výšky přes 12 do 15 m</t>
  </si>
  <si>
    <t>t</t>
  </si>
  <si>
    <t>1579340443</t>
  </si>
  <si>
    <t>https://podminky.urs.cz/item/CS_URS_2026_01/997013114</t>
  </si>
  <si>
    <t>10</t>
  </si>
  <si>
    <t>997013501</t>
  </si>
  <si>
    <t>Odvoz suti a vybouraných hmot na skládku nebo meziskládku se složením, na vzdálenost do 1 km</t>
  </si>
  <si>
    <t>-1938863461</t>
  </si>
  <si>
    <t>https://podminky.urs.cz/item/CS_URS_2026_01/997013501</t>
  </si>
  <si>
    <t>11</t>
  </si>
  <si>
    <t>997013509</t>
  </si>
  <si>
    <t>Odvoz suti a vybouraných hmot na skládku nebo meziskládku se složením, na vzdálenost Příplatek k ceně za každý další započatý 1 km přes 1 km</t>
  </si>
  <si>
    <t>-1278181736</t>
  </si>
  <si>
    <t>https://podminky.urs.cz/item/CS_URS_2026_01/997013509</t>
  </si>
  <si>
    <t>predpoklad dalších 19km</t>
  </si>
  <si>
    <t>48,054*19</t>
  </si>
  <si>
    <t>997013811</t>
  </si>
  <si>
    <t>Poplatek za uložení stavebního odpadu na skládce (skládkovné) dřevěného zatříděného do Katalogu odpadů pod kódem 17 02 01</t>
  </si>
  <si>
    <t>861964050</t>
  </si>
  <si>
    <t>https://podminky.urs.cz/item/CS_URS_2026_01/997013811</t>
  </si>
  <si>
    <t>2,6</t>
  </si>
  <si>
    <t>13</t>
  </si>
  <si>
    <t>997013814</t>
  </si>
  <si>
    <t>Poplatek za uložení stavebního odpadu na skládce (skládkovné) z izolačních materiálů zatříděného do Katalogu odpadů pod kódem 17 06 04</t>
  </si>
  <si>
    <t>2013803234</t>
  </si>
  <si>
    <t>https://podminky.urs.cz/item/CS_URS_2026_01/997013814</t>
  </si>
  <si>
    <t>1,2</t>
  </si>
  <si>
    <t>14</t>
  </si>
  <si>
    <t>997013869</t>
  </si>
  <si>
    <t>Poplatek za předání stavebního odpadu recyklačnímu zařízení ze směsí nebo oddělených frakcí betonu, cihel a keramických výrobků zatříděného do Katalogu odpadů pod kódem 17 01 07</t>
  </si>
  <si>
    <t>-306587117</t>
  </si>
  <si>
    <t>https://podminky.urs.cz/item/CS_URS_2026_01/997013869</t>
  </si>
  <si>
    <t>48,054-(2,6+1,2+3,0+7,8+1,3)</t>
  </si>
  <si>
    <t>15</t>
  </si>
  <si>
    <t>997013871</t>
  </si>
  <si>
    <t>Poplatek za předání stavebního odpadu recyklačnímu zařízení směsného stavebního a demoličního zatříděného do Katalogu odpadů pod kódem 17 09 04</t>
  </si>
  <si>
    <t>-1796376347</t>
  </si>
  <si>
    <t>https://podminky.urs.cz/item/CS_URS_2026_01/997013871</t>
  </si>
  <si>
    <t>3,0</t>
  </si>
  <si>
    <t>16</t>
  </si>
  <si>
    <t>997013875</t>
  </si>
  <si>
    <t>Poplatek za předání stavebního odpadu recyklačnímu zařízení asfaltového bez obsahu dehtu zatříděného do Katalogu odpadů pod kódem 17 03 02</t>
  </si>
  <si>
    <t>1848011937</t>
  </si>
  <si>
    <t>https://podminky.urs.cz/item/CS_URS_2026_01/997013875</t>
  </si>
  <si>
    <t>7,8</t>
  </si>
  <si>
    <t>17</t>
  </si>
  <si>
    <t>997013832</t>
  </si>
  <si>
    <t>Odpočtový poplatek za kovový šrot</t>
  </si>
  <si>
    <t>-407118443</t>
  </si>
  <si>
    <t>1,3</t>
  </si>
  <si>
    <t>PSV</t>
  </si>
  <si>
    <t>Práce a dodávky PSV</t>
  </si>
  <si>
    <t>712</t>
  </si>
  <si>
    <t>Povlakové krytiny</t>
  </si>
  <si>
    <t>18</t>
  </si>
  <si>
    <t>712340831</t>
  </si>
  <si>
    <t>Odstranění povlakové krytiny střech plochých do 10° z přitavených pásů NAIP v plné ploše jednovrstvé</t>
  </si>
  <si>
    <t>-409322649</t>
  </si>
  <si>
    <t>https://podminky.urs.cz/item/CS_URS_2026_01/712340831</t>
  </si>
  <si>
    <t>pojistná hydroizolace</t>
  </si>
  <si>
    <t>B2</t>
  </si>
  <si>
    <t>nizka přístavba</t>
  </si>
  <si>
    <t>24,0*4,9</t>
  </si>
  <si>
    <t>vyšší přístavba</t>
  </si>
  <si>
    <t>4,7*4,42</t>
  </si>
  <si>
    <t>B2  -vež</t>
  </si>
  <si>
    <t>5,45*5,92</t>
  </si>
  <si>
    <t>hlavní střecha</t>
  </si>
  <si>
    <t>12,4*61,41</t>
  </si>
  <si>
    <t>13,4*67,075</t>
  </si>
  <si>
    <t>odpočet světlíku</t>
  </si>
  <si>
    <t>-54,0*4,8*2</t>
  </si>
  <si>
    <t>vytažení na světlík</t>
  </si>
  <si>
    <t>(54,0+4,8)*2*0,48*2</t>
  </si>
  <si>
    <t>713</t>
  </si>
  <si>
    <t>Izolace tepelné</t>
  </si>
  <si>
    <t>19</t>
  </si>
  <si>
    <t>713140.24</t>
  </si>
  <si>
    <t>Odstranění tepelné izolace atiky z PIR panelů tl. 170mm</t>
  </si>
  <si>
    <t>-1593820090</t>
  </si>
  <si>
    <t>B4</t>
  </si>
  <si>
    <t>0,62*(61,8+67,1)</t>
  </si>
  <si>
    <t>721</t>
  </si>
  <si>
    <t>Zdravotechnika - vnitřní kanalizace</t>
  </si>
  <si>
    <t>20</t>
  </si>
  <si>
    <t>721210823</t>
  </si>
  <si>
    <t>Demontáž kanalizačního příslušenství střešních vtoků DN 125</t>
  </si>
  <si>
    <t>kus</t>
  </si>
  <si>
    <t>134703178</t>
  </si>
  <si>
    <t>https://podminky.urs.cz/item/CS_URS_2026_01/721210823</t>
  </si>
  <si>
    <t>751</t>
  </si>
  <si>
    <t>Vzduchotechnika</t>
  </si>
  <si>
    <t>751526.81</t>
  </si>
  <si>
    <t>Odstranění protidešťové stříšky nebo výfukové hlavice vč. likvidace</t>
  </si>
  <si>
    <t>-1325614723</t>
  </si>
  <si>
    <t>762</t>
  </si>
  <si>
    <t>Konstrukce tesařské</t>
  </si>
  <si>
    <t>22</t>
  </si>
  <si>
    <t>762341811</t>
  </si>
  <si>
    <t>Demontáž bednění a laťování bednění střech rovných, obloukových, sklonu do 60° se všemi nadstřešními konstrukcemi z prken hrubých, hoblovaných tl. do 32 mm</t>
  </si>
  <si>
    <t>639683985</t>
  </si>
  <si>
    <t>https://podminky.urs.cz/item/CS_URS_2026_01/762341811</t>
  </si>
  <si>
    <t>5,45*4,83</t>
  </si>
  <si>
    <t>23</t>
  </si>
  <si>
    <t>762841811</t>
  </si>
  <si>
    <t>Demontáž podbíjení obkladů stropů a střech sklonu do 60° z hrubých prken tl. do 35 mm bez omítky</t>
  </si>
  <si>
    <t>-1157646395</t>
  </si>
  <si>
    <t>https://podminky.urs.cz/item/CS_URS_2026_01/762841811</t>
  </si>
  <si>
    <t>B8</t>
  </si>
  <si>
    <t>10,0</t>
  </si>
  <si>
    <t>764</t>
  </si>
  <si>
    <t>Konstrukce klempířské</t>
  </si>
  <si>
    <t>24</t>
  </si>
  <si>
    <t>764001821</t>
  </si>
  <si>
    <t>Demontáž klempířských konstrukcí krytiny ze svitků nebo tabulí do suti</t>
  </si>
  <si>
    <t>809965300</t>
  </si>
  <si>
    <t>https://podminky.urs.cz/item/CS_URS_2026_01/764001821</t>
  </si>
  <si>
    <t>25</t>
  </si>
  <si>
    <t>764002811</t>
  </si>
  <si>
    <t>Demontáž klempířských konstrukcí okapového plechu do suti, v krytině povlakové</t>
  </si>
  <si>
    <t>-47019344</t>
  </si>
  <si>
    <t>https://podminky.urs.cz/item/CS_URS_2026_01/764002811</t>
  </si>
  <si>
    <t>B7</t>
  </si>
  <si>
    <t>5,23*2</t>
  </si>
  <si>
    <t>4,8+24,0</t>
  </si>
  <si>
    <t>26</t>
  </si>
  <si>
    <t>764002841</t>
  </si>
  <si>
    <t>Demontáž klempířských konstrukcí oplechování horních ploch zdí a nadezdívek do suti</t>
  </si>
  <si>
    <t>-373991737</t>
  </si>
  <si>
    <t>https://podminky.urs.cz/item/CS_URS_2026_01/764002841</t>
  </si>
  <si>
    <t>4,8*2</t>
  </si>
  <si>
    <t>27</t>
  </si>
  <si>
    <t>764002871</t>
  </si>
  <si>
    <t>Demontáž klempířských konstrukcí lemování zdí do suti</t>
  </si>
  <si>
    <t>876802053</t>
  </si>
  <si>
    <t>https://podminky.urs.cz/item/CS_URS_2026_01/764002871</t>
  </si>
  <si>
    <t>(24,0+4,9*2)</t>
  </si>
  <si>
    <t>(4,7+4,42*2)</t>
  </si>
  <si>
    <t>28</t>
  </si>
  <si>
    <t>764004801</t>
  </si>
  <si>
    <t>Demontáž klempířských konstrukcí žlabu podokapního do suti</t>
  </si>
  <si>
    <t>1509321724</t>
  </si>
  <si>
    <t>https://podminky.urs.cz/item/CS_URS_2026_01/764004801</t>
  </si>
  <si>
    <t>29</t>
  </si>
  <si>
    <t>764004861</t>
  </si>
  <si>
    <t>Demontáž klempířských konstrukcí svodu do suti</t>
  </si>
  <si>
    <t>-615946058</t>
  </si>
  <si>
    <t>https://podminky.urs.cz/item/CS_URS_2026_01/764004861</t>
  </si>
  <si>
    <t>3,65+5,6+3,6*2</t>
  </si>
  <si>
    <t>kzsatiky</t>
  </si>
  <si>
    <t>82,547</t>
  </si>
  <si>
    <t>KZSFADREV160</t>
  </si>
  <si>
    <t>24,36</t>
  </si>
  <si>
    <t>kzsukonceni</t>
  </si>
  <si>
    <t>102,896</t>
  </si>
  <si>
    <t>passamolep</t>
  </si>
  <si>
    <t>1513,79</t>
  </si>
  <si>
    <t>pasST14</t>
  </si>
  <si>
    <t>1288,443</t>
  </si>
  <si>
    <t>pasST2</t>
  </si>
  <si>
    <t>145,465</t>
  </si>
  <si>
    <t>pasST3</t>
  </si>
  <si>
    <t>79,734</t>
  </si>
  <si>
    <t>pir200</t>
  </si>
  <si>
    <t>1278,24</t>
  </si>
  <si>
    <t>plochaST14</t>
  </si>
  <si>
    <t>1086,196</t>
  </si>
  <si>
    <t>2 - Nové konstrukce</t>
  </si>
  <si>
    <t>plochaST2</t>
  </si>
  <si>
    <t>119,257</t>
  </si>
  <si>
    <t>plochaST3</t>
  </si>
  <si>
    <t>51,668</t>
  </si>
  <si>
    <t>xps40</t>
  </si>
  <si>
    <t>5,824</t>
  </si>
  <si>
    <t>zbvenec</t>
  </si>
  <si>
    <t>8,547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</si>
  <si>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Fasádní lešení viz etapa 2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</si>
  <si>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</si>
  <si>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</si>
  <si>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</si>
  <si>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</si>
  <si>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 xml:space="preserve">    721 - Zdravotechnika - vnitřní kanalizace vč. přesunu hmot</t>
  </si>
  <si>
    <t xml:space="preserve">    764 - Konstrukce klempířské (kompletní popis viz výpis klempířských prvků)</t>
  </si>
  <si>
    <t xml:space="preserve">    767 - Konstrukce zámečnické vč. přesunu hmot</t>
  </si>
  <si>
    <t>Svislé a kompletní konstrukce</t>
  </si>
  <si>
    <t>311234045</t>
  </si>
  <si>
    <t>Zdivo jednovrstvé z cihel děrovaných nebroušených klasických spojených na pero a drážku na maltu M5, pevnost cihel přes P10 do P15, tl. zdiva 250 mm</t>
  </si>
  <si>
    <t>947343728</t>
  </si>
  <si>
    <t>https://podminky.urs.cz/item/CS_URS_2026_01/311234045</t>
  </si>
  <si>
    <t>02 DETAIL SEVERNÍHO ŠTÍTU</t>
  </si>
  <si>
    <t>(13,0+12,25)*0,25</t>
  </si>
  <si>
    <t>345244222</t>
  </si>
  <si>
    <t>Zídky atikové, poprsní, schodišťové a zábradelní z cihel pálených plné nebo prolamované (s dutinami při vazbě), na maltu z cihel dl. 290 mm tl. 140 mm</t>
  </si>
  <si>
    <t>1992298746</t>
  </si>
  <si>
    <t>https://podminky.urs.cz/item/CS_URS_2026_01/345244222</t>
  </si>
  <si>
    <t>Atika střech ST3</t>
  </si>
  <si>
    <t>nižší</t>
  </si>
  <si>
    <t>4,69*0,45*2</t>
  </si>
  <si>
    <t>vyšší</t>
  </si>
  <si>
    <t>3,23*2</t>
  </si>
  <si>
    <t>03 DETAIL JIŽNÍHO ŠTÍTU</t>
  </si>
  <si>
    <t>25,1*0,75</t>
  </si>
  <si>
    <t xml:space="preserve">02 DETAIL SEVERNÍHO ŠTÍTU </t>
  </si>
  <si>
    <t>(13,0+12,25)*0,425</t>
  </si>
  <si>
    <t>Vodorovné konstrukce</t>
  </si>
  <si>
    <t>417321515</t>
  </si>
  <si>
    <t>Ztužující pásy a věnce z betonu železového (bez výztuže) tř. C 25/30</t>
  </si>
  <si>
    <t>2105136476</t>
  </si>
  <si>
    <t>https://podminky.urs.cz/item/CS_URS_2026_01/417321515</t>
  </si>
  <si>
    <t>25,1*0,6*0,4</t>
  </si>
  <si>
    <t>0,05*13,5</t>
  </si>
  <si>
    <t>(13,0+12,25)*0,25*0,25</t>
  </si>
  <si>
    <t>DOBETONÁVKA</t>
  </si>
  <si>
    <t>13,5*0,02</t>
  </si>
  <si>
    <t>Mezisoučet</t>
  </si>
  <si>
    <t>417351115</t>
  </si>
  <si>
    <t>Bednění bočnic ztužujících pásů a věnců včetně vzpěr zřízení</t>
  </si>
  <si>
    <t>-1488616927</t>
  </si>
  <si>
    <t>https://podminky.urs.cz/item/CS_URS_2026_01/417351115</t>
  </si>
  <si>
    <t>25,1*2*0,4</t>
  </si>
  <si>
    <t>0,2*13,5</t>
  </si>
  <si>
    <t>(13,0+12,25)*2*0,25</t>
  </si>
  <si>
    <t>417351116</t>
  </si>
  <si>
    <t>Bednění bočnic ztužujících pásů a věnců včetně vzpěr odstranění</t>
  </si>
  <si>
    <t>-1956459770</t>
  </si>
  <si>
    <t>https://podminky.urs.cz/item/CS_URS_2026_01/417351116</t>
  </si>
  <si>
    <t>417361821</t>
  </si>
  <si>
    <t>Výztuž ztužujících pásů a věnců z betonářské oceli 10 505 (R) nebo BSt 500</t>
  </si>
  <si>
    <t>-1892870551</t>
  </si>
  <si>
    <t>https://podminky.urs.cz/item/CS_URS_2026_01/417361821</t>
  </si>
  <si>
    <t>předpoklad 100kg na m3</t>
  </si>
  <si>
    <t>zbvenec*100,0*0,001</t>
  </si>
  <si>
    <t>Úpravy povrchů, podlahy a osazování výplní</t>
  </si>
  <si>
    <t>622131121</t>
  </si>
  <si>
    <t>Podkladní a spojovací vrstva vnějších omítaných ploch penetrace nanášená ručně stěn</t>
  </si>
  <si>
    <t>-777496823</t>
  </si>
  <si>
    <t>https://podminky.urs.cz/item/CS_URS_2026_01/622131121</t>
  </si>
  <si>
    <t>pod KZS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</si>
  <si>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</si>
  <si>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</si>
  <si>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1572307875</t>
  </si>
  <si>
    <t>https://podminky.urs.cz/item/CS_URS_2026_01/622211021</t>
  </si>
  <si>
    <t>01 DETAIL UKONČENÍ STŘECHY</t>
  </si>
  <si>
    <t>hlavni střecha</t>
  </si>
  <si>
    <t>(61,41+5,96+4,44+52,34)*0,675</t>
  </si>
  <si>
    <t>nižší stercha</t>
  </si>
  <si>
    <t>28,5*0,67</t>
  </si>
  <si>
    <t>M</t>
  </si>
  <si>
    <t>28376422</t>
  </si>
  <si>
    <t>deska XPS hrana polodrážková a hladký povrch 300kPA λ=0,035 tl 100mm</t>
  </si>
  <si>
    <t>-285047203</t>
  </si>
  <si>
    <t>kzsukonceni*1,05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</si>
  <si>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</si>
  <si>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</si>
  <si>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-856400223</t>
  </si>
  <si>
    <t>https://podminky.urs.cz/item/CS_URS_2026_01/622211031</t>
  </si>
  <si>
    <t>zateplení atiky střechy</t>
  </si>
  <si>
    <t>ST3</t>
  </si>
  <si>
    <t>4,69*1,0*2</t>
  </si>
  <si>
    <t>5,4*1,0*2</t>
  </si>
  <si>
    <t>25,1*2,3</t>
  </si>
  <si>
    <t>(13,09+12,125)*1,15</t>
  </si>
  <si>
    <t>-KZSFADREV160</t>
  </si>
  <si>
    <t>28375952</t>
  </si>
  <si>
    <t>deska EPS 70 fasádní λ=0,039 tl 160mm</t>
  </si>
  <si>
    <t>363615043</t>
  </si>
  <si>
    <t>kzsatiky*1,05</t>
  </si>
  <si>
    <t>622211033</t>
  </si>
  <si>
    <t>Montáž kontaktního zateplení lepením a mechanickým kotvením z polystyrenových desek (dodávka ve specifikaci) na vnější stěny, na podklad dřevěný nebo kovový, tloušťky desek přes 120 do 160 mm</t>
  </si>
  <si>
    <t>-198418637</t>
  </si>
  <si>
    <t>https://podminky.urs.cz/item/CS_URS_2026_01/622211033</t>
  </si>
  <si>
    <t>(25,1-13,5)*2,1</t>
  </si>
  <si>
    <t>-1657893024</t>
  </si>
  <si>
    <t>24,36*1,05 'Přepočtené koeficientem množství</t>
  </si>
  <si>
    <t>622252001</t>
  </si>
  <si>
    <t>Montáž profilů kontaktního zateplení zakládacích soklových připevněných hmoždinkami</t>
  </si>
  <si>
    <t>-1100182783</t>
  </si>
  <si>
    <t>https://podminky.urs.cz/item/CS_URS_2026_01/622252001</t>
  </si>
  <si>
    <t>R5</t>
  </si>
  <si>
    <t>25,3</t>
  </si>
  <si>
    <t>59051653</t>
  </si>
  <si>
    <t>profil zakládací Al tl 0,7mm pro ETICS pro izolant tl 160mm</t>
  </si>
  <si>
    <t>1663647462</t>
  </si>
  <si>
    <t>25,3*1,05 'Přepočtené koeficientem množství</t>
  </si>
  <si>
    <t>632450133</t>
  </si>
  <si>
    <t>Potěr cementový vyrovnávací ze suchých směsí v ploše o průměrné (střední) tl. přes 30 do 40 mm</t>
  </si>
  <si>
    <t>-1636302736</t>
  </si>
  <si>
    <t>https://podminky.urs.cz/item/CS_URS_2026_01/632450133</t>
  </si>
  <si>
    <t>6399.100</t>
  </si>
  <si>
    <t>Vyplnění pomocí PUR izolační pěny vč. dodávky materiálu</t>
  </si>
  <si>
    <t>-160056328</t>
  </si>
  <si>
    <t>25,1</t>
  </si>
  <si>
    <t>(13,09+12,125)</t>
  </si>
  <si>
    <t>6399.102</t>
  </si>
  <si>
    <t>Montáž a dodávka EPDM pěnové pásky</t>
  </si>
  <si>
    <t>-817242223</t>
  </si>
  <si>
    <t>6399.104</t>
  </si>
  <si>
    <t>Montáž a dodávka ukončovacího profilu atiky</t>
  </si>
  <si>
    <t>1598340613</t>
  </si>
  <si>
    <t>953731311</t>
  </si>
  <si>
    <t>Montáž svislého odvětrání z plastových trub montáž větrací hlavice, vnitřního průměru do 160 mm</t>
  </si>
  <si>
    <t>-964281714</t>
  </si>
  <si>
    <t>https://podminky.urs.cz/item/CS_URS_2026_01/953731311</t>
  </si>
  <si>
    <t>Poznámka k položce:_x000D_
vč. napojení na střešní skladbu</t>
  </si>
  <si>
    <t>R2</t>
  </si>
  <si>
    <t>R3</t>
  </si>
  <si>
    <t>28342.58</t>
  </si>
  <si>
    <t>odvětrání kanalizace ploché střechy s integrovanou manžetou z bitumenu DN 100</t>
  </si>
  <si>
    <t>-935443299</t>
  </si>
  <si>
    <t>28342.60</t>
  </si>
  <si>
    <t>odvětrání VZT ploché střechy s integrovanou manžetou z PVC DN 125</t>
  </si>
  <si>
    <t>2092472355</t>
  </si>
  <si>
    <t>28342.68</t>
  </si>
  <si>
    <t>odvětrání VZT ploché střechy s integrovanou manžetou z PVC DN 250</t>
  </si>
  <si>
    <t>-1899331116</t>
  </si>
  <si>
    <t>953945136</t>
  </si>
  <si>
    <t>Kotva mechanická s vyvrtáním otvoru do betonu, železobetonu nebo tvrdého kamene pro střední zatížení průvleková, velikost M 12, délka 255 mm</t>
  </si>
  <si>
    <t>-342945638</t>
  </si>
  <si>
    <t>https://podminky.urs.cz/item/CS_URS_2026_01/953945136</t>
  </si>
  <si>
    <t>03 DETAIL JIŽNÍHO ŠTÍTU  - venec</t>
  </si>
  <si>
    <t>25,1/0,8*2</t>
  </si>
  <si>
    <t>(13,0+12,25)/0,8*2</t>
  </si>
  <si>
    <t>126,0-125,875</t>
  </si>
  <si>
    <t>99559.10</t>
  </si>
  <si>
    <t>Systémová příprava stávajícího podkladu střechy před aplikací nové skladby (zametení, očištění atd..)</t>
  </si>
  <si>
    <t>122011829</t>
  </si>
  <si>
    <t>St2</t>
  </si>
  <si>
    <t>4,93*24,19</t>
  </si>
  <si>
    <t>nižžší střecha</t>
  </si>
  <si>
    <t>4,6*4,68</t>
  </si>
  <si>
    <t>vyšší strecha</t>
  </si>
  <si>
    <t>5,48*5,5</t>
  </si>
  <si>
    <t>ST1 + ST4</t>
  </si>
  <si>
    <t>1618,53</t>
  </si>
  <si>
    <t>-53,88*4,94*2</t>
  </si>
  <si>
    <t>999999.11</t>
  </si>
  <si>
    <t>Zřízení nevykoordinovaných prostupů, otvorů, těsnění veškerých prostupů, chrániček vč. dodání hmot</t>
  </si>
  <si>
    <t>1582197445</t>
  </si>
  <si>
    <t>9901020.1</t>
  </si>
  <si>
    <t>Zednické výpomoci specialistům (realizace na pokyn investora a dle zápisu v SD)</t>
  </si>
  <si>
    <t>908198198</t>
  </si>
  <si>
    <t xml:space="preserve">předpoklad </t>
  </si>
  <si>
    <t>50,0</t>
  </si>
  <si>
    <t>998</t>
  </si>
  <si>
    <t>Přesun hmot</t>
  </si>
  <si>
    <t>998014021</t>
  </si>
  <si>
    <t>Přesun hmot pro budovy a haly občanské výstavby, bydlení, výrobu a služby s nosnou svislou konstrukcí montovanou z dílců betonových plošných nebo tyčových s jakýmkoliv obvodovým pláštěm kromě vyzdívaného, i bez pláště vodorovná dopravní vzdálenost do 100 m, pro budovy a haly vícepodlažní, výšky do 18 m</t>
  </si>
  <si>
    <t>-52739510</t>
  </si>
  <si>
    <t>https://podminky.urs.cz/item/CS_URS_2026_01/998014021</t>
  </si>
  <si>
    <t>712311101</t>
  </si>
  <si>
    <t>Provedení povlakové krytiny střech plochých do 10° natěradly a tmely za studena nátěrem lakem penetračním nebo asfaltovým</t>
  </si>
  <si>
    <t>-861544560</t>
  </si>
  <si>
    <t>https://podminky.urs.cz/item/CS_URS_2026_01/712311101</t>
  </si>
  <si>
    <t>skladba ST2</t>
  </si>
  <si>
    <t>vodorovná plocha</t>
  </si>
  <si>
    <t>vytažení</t>
  </si>
  <si>
    <t>(4,93+24,19)*0,4</t>
  </si>
  <si>
    <t>skladba ST3</t>
  </si>
  <si>
    <t>vytažení na stenu</t>
  </si>
  <si>
    <t>4,6*0,4</t>
  </si>
  <si>
    <t>na atiky</t>
  </si>
  <si>
    <t>4,69*(0,45+0,15)*2</t>
  </si>
  <si>
    <t>5,4*(0,61+0,15)*2</t>
  </si>
  <si>
    <t>skladba ST1 + ST4</t>
  </si>
  <si>
    <t>vytažení na stenu veže</t>
  </si>
  <si>
    <t>9,5*0,56</t>
  </si>
  <si>
    <t>vytažení na stenu svetlíku</t>
  </si>
  <si>
    <t>(53,88+5,0)*2*0,415*2</t>
  </si>
  <si>
    <t>(13,09+12,125)*0,325</t>
  </si>
  <si>
    <t>25,3*0,56</t>
  </si>
  <si>
    <t>(61,41+5,96+4,44+52,34)*2,0</t>
  </si>
  <si>
    <t>30</t>
  </si>
  <si>
    <t>11163150</t>
  </si>
  <si>
    <t>lak penetrační asfaltový</t>
  </si>
  <si>
    <t>32</t>
  </si>
  <si>
    <t>-210480500</t>
  </si>
  <si>
    <t>1658,169*0,00032 'Přepočtené koeficientem množství</t>
  </si>
  <si>
    <t>31</t>
  </si>
  <si>
    <t>712331111</t>
  </si>
  <si>
    <t>Provedení povlakové krytiny střech plochých do 10° pásy na sucho podkladní samolepící asfaltový pás</t>
  </si>
  <si>
    <t>1012142676</t>
  </si>
  <si>
    <t>https://podminky.urs.cz/item/CS_URS_2026_01/712331111</t>
  </si>
  <si>
    <t>(4,93+24,19)*0,17</t>
  </si>
  <si>
    <t>4,6*0,17</t>
  </si>
  <si>
    <t>4,69*(0,37+0,41)*2</t>
  </si>
  <si>
    <t>5,4*(0,37+0,46)*2</t>
  </si>
  <si>
    <t>9,5*0,4</t>
  </si>
  <si>
    <t>(53,88+5,0)*2*0,5*2</t>
  </si>
  <si>
    <t>na atiky, DETAIL 03</t>
  </si>
  <si>
    <t>(13,09+12,125)*1,0</t>
  </si>
  <si>
    <t>13,5*1,7+12,125*0,85</t>
  </si>
  <si>
    <t>01 DETAIL UKONCENÍ STRECHY</t>
  </si>
  <si>
    <t>(61,41+5,96+4,44+52,34)*0,44</t>
  </si>
  <si>
    <t>62856002</t>
  </si>
  <si>
    <t>pás asfaltový samolepicí modifikovaný SBS s vložkou z hliníkové fólie s textilií se spalitelnou fólií nebo jemnozrnným minerálním posypem nebo textilií na horním povrchu tl 3,0mm</t>
  </si>
  <si>
    <t>-162856874</t>
  </si>
  <si>
    <t>passamolep*1,165</t>
  </si>
  <si>
    <t>33</t>
  </si>
  <si>
    <t>712341559</t>
  </si>
  <si>
    <t>Provedení povlakové krytiny střech plochých do 10° pásy přitavením NAIP v plné ploše</t>
  </si>
  <si>
    <t>-2128616222</t>
  </si>
  <si>
    <t>https://podminky.urs.cz/item/CS_URS_2026_01/712341559</t>
  </si>
  <si>
    <t>(4,93+24,19)*(0,4+0,5)</t>
  </si>
  <si>
    <t>4,6*(0,4+0,5)</t>
  </si>
  <si>
    <t>4,69*(0,45+0,15+0,5)*2</t>
  </si>
  <si>
    <t>5,4*(0,61+0,15+0,5)*2</t>
  </si>
  <si>
    <t>9,5*(0,56+0,25)</t>
  </si>
  <si>
    <t>(53,88+5,0)*2*(0,415+0,15)*2</t>
  </si>
  <si>
    <t>(13,09+12,125)*(0,325+0,16)</t>
  </si>
  <si>
    <t>25,3*(0,56+0,16)</t>
  </si>
  <si>
    <t>(61,41+5,96+4,44+52,34)*0,25</t>
  </si>
  <si>
    <t>--------------------------</t>
  </si>
  <si>
    <t>finální vrstva pasu</t>
  </si>
  <si>
    <t>34</t>
  </si>
  <si>
    <t>62856013</t>
  </si>
  <si>
    <t>pás asfaltový natavitelný modifikovaný mikroventilační s vložkou kombinovanou z hliníkové fólie a skleněné rohože a spalitelnou PE fólií nebo jemnozrnným posypem na horním povrchu tl 4,2mm</t>
  </si>
  <si>
    <t>-1347575172</t>
  </si>
  <si>
    <t>pasST2*1,165</t>
  </si>
  <si>
    <t>pasST3*1,165</t>
  </si>
  <si>
    <t>pasST14*1,165</t>
  </si>
  <si>
    <t>35</t>
  </si>
  <si>
    <t>62855010</t>
  </si>
  <si>
    <t>pás asfaltový natavitelný modifikovaný SBS s vložkou z polyesterové vyztužené rohože a hrubozrnným břidličným posypem na horním povrchu tl 5,2mm</t>
  </si>
  <si>
    <t>1915416613</t>
  </si>
  <si>
    <t>36</t>
  </si>
  <si>
    <t>712991.10</t>
  </si>
  <si>
    <t>Zřízení a dodávka detailu systémových prostupu pro odvětrání pojistné izolace na ST1</t>
  </si>
  <si>
    <t>kpl</t>
  </si>
  <si>
    <t>1384569679</t>
  </si>
  <si>
    <t>37</t>
  </si>
  <si>
    <t>712991.11</t>
  </si>
  <si>
    <t>Zřízení a dodávka detailu střešní úžlabí vč. napojení na střešní skladbu ST1</t>
  </si>
  <si>
    <t>1323775051</t>
  </si>
  <si>
    <t>61,0</t>
  </si>
  <si>
    <t>38</t>
  </si>
  <si>
    <t>712991.12</t>
  </si>
  <si>
    <t>Zřízení a dodávka detailu střešní vpustě vč. napojení na střešní skladbu ST1</t>
  </si>
  <si>
    <t>ks</t>
  </si>
  <si>
    <t>1405951667</t>
  </si>
  <si>
    <t>Poznámka k položce:_x000D_
viz detail 5</t>
  </si>
  <si>
    <t>39</t>
  </si>
  <si>
    <t>998712103</t>
  </si>
  <si>
    <t>Přesun hmot pro povlakové krytiny stanovený z hmotnosti přesunovaného materiálu vodorovná dopravní vzdálenost do 50 m základní v objektech výšky přes 12 do 24 m</t>
  </si>
  <si>
    <t>-1141881232</t>
  </si>
  <si>
    <t>https://podminky.urs.cz/item/CS_URS_2026_01/998712103</t>
  </si>
  <si>
    <t>40</t>
  </si>
  <si>
    <t>713131242</t>
  </si>
  <si>
    <t>Montáž tepelné izolace stěn rohožemi, pásy, deskami, dílci, bloky (izolační materiál ve specifikaci) lepením celoplošně s mechanickým kotvením, tloušťky izolace přes 100 do 140 mm</t>
  </si>
  <si>
    <t>1529247634</t>
  </si>
  <si>
    <t>https://podminky.urs.cz/item/CS_URS_2026_01/713131242</t>
  </si>
  <si>
    <t>sokl - 06 DETAIL PRÍSTAVBY</t>
  </si>
  <si>
    <t>(4,93+24,19)*0,165</t>
  </si>
  <si>
    <t>skladba ST3 - izolace atiky</t>
  </si>
  <si>
    <t>4,69*0,37*2</t>
  </si>
  <si>
    <t>5,4*0,37*2</t>
  </si>
  <si>
    <t xml:space="preserve">07 DETAIL STŘECHY U VĚŽE </t>
  </si>
  <si>
    <t>9,5*0,16</t>
  </si>
  <si>
    <t>04 DETAIL SVĚTLÍKU</t>
  </si>
  <si>
    <t>(53,88+5,0)*2*0,43*2</t>
  </si>
  <si>
    <t>41</t>
  </si>
  <si>
    <t>28376424</t>
  </si>
  <si>
    <t>deska XPS hrana polodrážková a hladký povrch 300kPA λ=0,035 tl 140mm</t>
  </si>
  <si>
    <t>1524475713</t>
  </si>
  <si>
    <t>(4,93+24,19)*0,165*1,05</t>
  </si>
  <si>
    <t>9,5*0,16*1,05</t>
  </si>
  <si>
    <t>42</t>
  </si>
  <si>
    <t>1068678653</t>
  </si>
  <si>
    <t>4,69*0,37*2*1,05</t>
  </si>
  <si>
    <t>5,4*0,37*2*1,05</t>
  </si>
  <si>
    <t>(53,88+5,0)*2*0,43*2*1,05</t>
  </si>
  <si>
    <t>43</t>
  </si>
  <si>
    <t>713131243</t>
  </si>
  <si>
    <t>Montáž tepelné izolace stěn rohožemi, pásy, deskami, dílci, bloky (izolační materiál ve specifikaci) lepením celoplošně s mechanickým kotvením, tloušťky izolace přes 140 do 200 mm</t>
  </si>
  <si>
    <t>-1293309000</t>
  </si>
  <si>
    <t>https://podminky.urs.cz/item/CS_URS_2026_01/713131243</t>
  </si>
  <si>
    <t>DEATIL ATIKY 03</t>
  </si>
  <si>
    <t>25,1*0,715</t>
  </si>
  <si>
    <t>44</t>
  </si>
  <si>
    <t>1392731288</t>
  </si>
  <si>
    <t>17,947*1,05 'Přepočtené koeficientem množství</t>
  </si>
  <si>
    <t>45</t>
  </si>
  <si>
    <t>713141131</t>
  </si>
  <si>
    <t>Montáž tepelné izolace střech plochých rohožemi, pásy, deskami, dílci, bloky (izolační materiál ve specifikaci) přilepenými za studena jednovrstvá zplna</t>
  </si>
  <si>
    <t>1498482976</t>
  </si>
  <si>
    <t>https://podminky.urs.cz/item/CS_URS_2026_01/713141131</t>
  </si>
  <si>
    <t>(4,93+24,19)*0,2</t>
  </si>
  <si>
    <t>PIR 200mm</t>
  </si>
  <si>
    <t>ATIKA 03</t>
  </si>
  <si>
    <t>13,5*1,25+12,125*0,35</t>
  </si>
  <si>
    <t>VYROVNÁVACÍ EPS 100</t>
  </si>
  <si>
    <t>13,5*0,8</t>
  </si>
  <si>
    <t>46</t>
  </si>
  <si>
    <t>28376416</t>
  </si>
  <si>
    <t>deska XPS hrana polodrážková a hladký povrch 300kPA λ=0,035 tl 40mm</t>
  </si>
  <si>
    <t>534775788</t>
  </si>
  <si>
    <t>xps40*1,05</t>
  </si>
  <si>
    <t>47</t>
  </si>
  <si>
    <t>28376580</t>
  </si>
  <si>
    <t>deska izolační PIR s oboustrannou kompozitní fólií s Al vložkou pro ploché střechy λ=0,022-0,023 tl 200mm</t>
  </si>
  <si>
    <t>-305559115</t>
  </si>
  <si>
    <t>pir200*1,05</t>
  </si>
  <si>
    <t>48</t>
  </si>
  <si>
    <t>28375861</t>
  </si>
  <si>
    <t>deska EPS S pro aplikace bez zatížení λ=0,042-0,043 tl 100mm</t>
  </si>
  <si>
    <t>1742399407</t>
  </si>
  <si>
    <t>13,5*0,8*1,05</t>
  </si>
  <si>
    <t>49</t>
  </si>
  <si>
    <t>713141336</t>
  </si>
  <si>
    <t>Montáž tepelné izolace střech plochých spádovými klíny v ploše přilepenými za studena nízkoexpanzní (PUR) pěnou</t>
  </si>
  <si>
    <t>1469107152</t>
  </si>
  <si>
    <t>https://podminky.urs.cz/item/CS_URS_2026_01/713141336</t>
  </si>
  <si>
    <t>9,5*0,66</t>
  </si>
  <si>
    <t>ST4</t>
  </si>
  <si>
    <t>9,5*3,6</t>
  </si>
  <si>
    <t>(61,41+5,96+4,44+52,34)*0,34</t>
  </si>
  <si>
    <t>28,5*0,34</t>
  </si>
  <si>
    <t>------------------------</t>
  </si>
  <si>
    <t>EPS S200</t>
  </si>
  <si>
    <t>50</t>
  </si>
  <si>
    <t>28376105</t>
  </si>
  <si>
    <t>klín izolační z XPS spádový</t>
  </si>
  <si>
    <t>1063114789</t>
  </si>
  <si>
    <t xml:space="preserve">07 DETAIL STRECHY U VEŽE </t>
  </si>
  <si>
    <t>9,5*0,66*0,09*1,05</t>
  </si>
  <si>
    <t>(61,41+5,96+4,44+52,34)*0,44*0,09*1,05</t>
  </si>
  <si>
    <t>9,5*3,6*0,13*1,05</t>
  </si>
  <si>
    <t>(61,41+5,96+4,44+52,34)*0,34*0,235*1,05</t>
  </si>
  <si>
    <t>28,5*0,34*0,235*1,05</t>
  </si>
  <si>
    <t>51</t>
  </si>
  <si>
    <t>28376143</t>
  </si>
  <si>
    <t>klín izolační spád do 5% EPS 200</t>
  </si>
  <si>
    <t>865873210</t>
  </si>
  <si>
    <t>plochaST2*(0,02+0,04)/2*1,05</t>
  </si>
  <si>
    <t>plochaST14*(0,02+0,04)/2*1,05</t>
  </si>
  <si>
    <t>52</t>
  </si>
  <si>
    <t>713141.94</t>
  </si>
  <si>
    <t>Příplatek na pracnost lepení spádových klínů EPS 200</t>
  </si>
  <si>
    <t>-778157866</t>
  </si>
  <si>
    <t>53</t>
  </si>
  <si>
    <t>713141358</t>
  </si>
  <si>
    <t>Montáž tepelné izolace střech plochých spádovými klíny na zhlaví atiky šířky do 500 mm mechanicky ukotvenými šrouby</t>
  </si>
  <si>
    <t>42051855</t>
  </si>
  <si>
    <t>https://podminky.urs.cz/item/CS_URS_2026_01/713141358</t>
  </si>
  <si>
    <t>4,69*2</t>
  </si>
  <si>
    <t>5,4*2</t>
  </si>
  <si>
    <t>54</t>
  </si>
  <si>
    <t>-218661072</t>
  </si>
  <si>
    <t>4,69*2*0,25*0,05*1,1</t>
  </si>
  <si>
    <t>5,4*2*0,25*0,05*1,1</t>
  </si>
  <si>
    <t>25,1*0,25*0,05*1,1</t>
  </si>
  <si>
    <t>(13,09+12,125)*0,25*0,05*1,1</t>
  </si>
  <si>
    <t>55</t>
  </si>
  <si>
    <t>713141414</t>
  </si>
  <si>
    <t>Montáž tepelné izolace střech plochých mechanické přikotvení spádových klínů teleskopickými hmoždinkami včetně dodávky teleskopických hmoždinek, bez položení tepelné izolace pro jednospádové klíny v ploše, tl. izolace přes 170 do 250 mm</t>
  </si>
  <si>
    <t>-1887276858</t>
  </si>
  <si>
    <t>https://podminky.urs.cz/item/CS_URS_2026_01/713141414</t>
  </si>
  <si>
    <t>56</t>
  </si>
  <si>
    <t>998713103</t>
  </si>
  <si>
    <t>Přesun hmot pro izolace tepelné stanovený z hmotnosti přesunovaného materiálu vodorovná dopravní vzdálenost do 50 m s užitím mechanizace v objektech výšky přes 12 m do 24 m</t>
  </si>
  <si>
    <t>1160081470</t>
  </si>
  <si>
    <t>https://podminky.urs.cz/item/CS_URS_2026_01/998713103</t>
  </si>
  <si>
    <t>Zdravotechnika - vnitřní kanalizace vč. přesunu hmot</t>
  </si>
  <si>
    <t>57</t>
  </si>
  <si>
    <t>721233102.TWT.001</t>
  </si>
  <si>
    <t>Střešní vtok TW 110 BIT S polypropylen PP s asfaltovou manžetou pro ploché střechy svislý odtok DN 110 vč. koše a manžety</t>
  </si>
  <si>
    <t>876781786</t>
  </si>
  <si>
    <t>R1</t>
  </si>
  <si>
    <t>58</t>
  </si>
  <si>
    <t>76236.321</t>
  </si>
  <si>
    <t>Konstrukční vrstva pod klempířské prvky pro oplechování horních ploch zdí a nadezdívek (atik) z desek cementotřískových šroubovaných do podkladu, tloušťky desky 15 mm</t>
  </si>
  <si>
    <t>158853086</t>
  </si>
  <si>
    <t xml:space="preserve">03 DETAIL JIŽNÍHO ŠTÍTU </t>
  </si>
  <si>
    <t>13,5*0,33</t>
  </si>
  <si>
    <t>(25,1-13,5)*0,42</t>
  </si>
  <si>
    <t>59</t>
  </si>
  <si>
    <t>762361332</t>
  </si>
  <si>
    <t>Konstrukční vrstva pod klempířské prvky pro oplechování horních ploch zdí a nadezdívek (atik) z vodovzdorné překližky šroubovaných do podkladu, tloušťky desky 21 mm</t>
  </si>
  <si>
    <t>890104642</t>
  </si>
  <si>
    <t>https://podminky.urs.cz/item/CS_URS_2026_01/762361332</t>
  </si>
  <si>
    <t>Poznámka k položce:_x000D_
se zatíranými řeznými hranami</t>
  </si>
  <si>
    <t>4,69*0,41*2</t>
  </si>
  <si>
    <t>5,4*2*0,46</t>
  </si>
  <si>
    <t>25,1*0,41</t>
  </si>
  <si>
    <t>11,5*0,2*2</t>
  </si>
  <si>
    <t>(13,09+12,125)*0,41</t>
  </si>
  <si>
    <t>(61,41+5,96+4,44+52,34)*(0,4+0,34)</t>
  </si>
  <si>
    <t>28,5*(0,4+0,34)</t>
  </si>
  <si>
    <t>60</t>
  </si>
  <si>
    <t>762431225</t>
  </si>
  <si>
    <t>Obložení stěn montáž deskami z dřevovláknitých hmot včetně tvarování a úpravy pro olištování spár dřevotřískovými nebo dřevoštěpkovými na pero a drážku</t>
  </si>
  <si>
    <t>-452302968</t>
  </si>
  <si>
    <t>https://podminky.urs.cz/item/CS_URS_2026_01/762431225</t>
  </si>
  <si>
    <t>BEDBĚBÍ DŘEVĚNÉ KCE</t>
  </si>
  <si>
    <t>11,5*(1,6+0,556)</t>
  </si>
  <si>
    <t>11,5*0,35*2</t>
  </si>
  <si>
    <t>61</t>
  </si>
  <si>
    <t>60726.42</t>
  </si>
  <si>
    <t>deska dřevoštěpková OSB Firestop tl. 15mm negativní spáry dole i nahoře 10-15mm</t>
  </si>
  <si>
    <t>456249083</t>
  </si>
  <si>
    <t>62</t>
  </si>
  <si>
    <t>76299.810</t>
  </si>
  <si>
    <t>Zhotovení a dodávka dřevěné konstrukce pod prefa nosník vč. spojovacího materiálu, impregnace, ukotvení</t>
  </si>
  <si>
    <t>26340803</t>
  </si>
  <si>
    <t>profily 50x100</t>
  </si>
  <si>
    <t>(0,6+0,57+0,37*3)*10*0,05*0,1*1,1</t>
  </si>
  <si>
    <t>11,0*4*0,05*0,1*1,1</t>
  </si>
  <si>
    <t>(1,43*2+0,55)*10*0,05*0,1*1,1</t>
  </si>
  <si>
    <t>0,3</t>
  </si>
  <si>
    <t>63</t>
  </si>
  <si>
    <t>998762103</t>
  </si>
  <si>
    <t>Přesun hmot pro konstrukce tesařské stanovený z hmotnosti přesunovaného materiálu vodorovná dopravní vzdálenost do 50 m základní v objektech výšky přes 12 do 24 m</t>
  </si>
  <si>
    <t>-1043233782</t>
  </si>
  <si>
    <t>https://podminky.urs.cz/item/CS_URS_2026_01/998762103</t>
  </si>
  <si>
    <t>Konstrukce klempířské (kompletní popis viz výpis klempířských prvků)</t>
  </si>
  <si>
    <t>64</t>
  </si>
  <si>
    <t>764021.20</t>
  </si>
  <si>
    <t>Koutová lišta z pozinkovaného plechu připojovací rš 70 mm</t>
  </si>
  <si>
    <t>-72023141</t>
  </si>
  <si>
    <t>K4</t>
  </si>
  <si>
    <t>332,0</t>
  </si>
  <si>
    <t>65</t>
  </si>
  <si>
    <t>764021.21</t>
  </si>
  <si>
    <t>Rohová lišta z pozinkovaného plechu připojovací rš 70 mm</t>
  </si>
  <si>
    <t>-1909517727</t>
  </si>
  <si>
    <t>K5</t>
  </si>
  <si>
    <t>71,1</t>
  </si>
  <si>
    <t>66</t>
  </si>
  <si>
    <t>764212.04</t>
  </si>
  <si>
    <t>Oplechování střešních prvků z pozinkovaného plechu štítu závětrnou lištou rš 310 mm</t>
  </si>
  <si>
    <t>379718464</t>
  </si>
  <si>
    <t>K7</t>
  </si>
  <si>
    <t>67</t>
  </si>
  <si>
    <t>764212.33</t>
  </si>
  <si>
    <t>Oplechování střešních prvků z pozinkovaného plechu okapu okapovým plechem střechy rovné rš 230 mm</t>
  </si>
  <si>
    <t>-532112790</t>
  </si>
  <si>
    <t>K6</t>
  </si>
  <si>
    <t>162,1</t>
  </si>
  <si>
    <t>68</t>
  </si>
  <si>
    <t>764212406</t>
  </si>
  <si>
    <t>Oplechování střešních prvků z pozinkovaného plechu štítu závětrnou lištou rš 500 mm</t>
  </si>
  <si>
    <t>-507941273</t>
  </si>
  <si>
    <t>https://podminky.urs.cz/item/CS_URS_2026_01/764212406</t>
  </si>
  <si>
    <t>K8</t>
  </si>
  <si>
    <t>25,5</t>
  </si>
  <si>
    <t>69</t>
  </si>
  <si>
    <t>764321.07</t>
  </si>
  <si>
    <t>Ukončující lišta z pozinkovaného plechu rš 660 mm</t>
  </si>
  <si>
    <t>-1014188177</t>
  </si>
  <si>
    <t>K3</t>
  </si>
  <si>
    <t>45,0</t>
  </si>
  <si>
    <t>70</t>
  </si>
  <si>
    <t>764511602</t>
  </si>
  <si>
    <t>Žlab podokapní z pozinkovaného plechu s povrchovou úpravou včetně háků a čel půlkruhový rš 330 mm</t>
  </si>
  <si>
    <t>219071324</t>
  </si>
  <si>
    <t>https://podminky.urs.cz/item/CS_URS_2026_01/764511602</t>
  </si>
  <si>
    <t>K1</t>
  </si>
  <si>
    <t>60,5+52,3+4,1+5,6+24,0+4,6+5,2+5,2+26,0</t>
  </si>
  <si>
    <t>71</t>
  </si>
  <si>
    <t>764518622</t>
  </si>
  <si>
    <t>Svod z pozinkovaného plechu s upraveným povrchem včetně objímek, kolen a odskoků kruhový, průměru 100 mm</t>
  </si>
  <si>
    <t>293021308</t>
  </si>
  <si>
    <t>https://podminky.urs.cz/item/CS_URS_2026_01/764518622</t>
  </si>
  <si>
    <t>K2</t>
  </si>
  <si>
    <t>42,0</t>
  </si>
  <si>
    <t>72</t>
  </si>
  <si>
    <t>998764103</t>
  </si>
  <si>
    <t>Přesun hmot pro konstrukce klempířské stanovený z hmotnosti přesunovaného materiálu vodorovná dopravní vzdálenost do 50 m základní v objektech výšky přes 12 do 24 m</t>
  </si>
  <si>
    <t>713941266</t>
  </si>
  <si>
    <t>https://podminky.urs.cz/item/CS_URS_2026_01/998764103</t>
  </si>
  <si>
    <t>767</t>
  </si>
  <si>
    <t>Konstrukce zámečnické vč. přesunu hmot</t>
  </si>
  <si>
    <t>73</t>
  </si>
  <si>
    <t>76730.220</t>
  </si>
  <si>
    <t>Montáž a dodávka ocelové konstrukce roštu z jeklů vč. povrchové úpravy, systémových detailů a prvků</t>
  </si>
  <si>
    <t>2104651761</t>
  </si>
  <si>
    <t>ocel. rošt z jekl profillu 50x120 mm</t>
  </si>
  <si>
    <t>11,692 kg/m</t>
  </si>
  <si>
    <t>11,5*2*11,692*0,001*1,1</t>
  </si>
  <si>
    <t>74</t>
  </si>
  <si>
    <t>767810112</t>
  </si>
  <si>
    <t>Montáž větracích mřížek ocelových čtyřhranných, průřezu přes 0,01 do 0,04 m2</t>
  </si>
  <si>
    <t>-993598326</t>
  </si>
  <si>
    <t>https://podminky.urs.cz/item/CS_URS_2026_01/767810112</t>
  </si>
  <si>
    <t>2 protikusy</t>
  </si>
  <si>
    <t>R4</t>
  </si>
  <si>
    <t>9*2</t>
  </si>
  <si>
    <t>75</t>
  </si>
  <si>
    <t>55341.26</t>
  </si>
  <si>
    <t>mřížka větrací 200x200mm</t>
  </si>
  <si>
    <t>-1702059154</t>
  </si>
  <si>
    <t>podhledinter</t>
  </si>
  <si>
    <t>strechaST1ST4</t>
  </si>
  <si>
    <t>3 - Odstranění původního nevyhovujícího tepelně izolačního souvrství – příprava podkladu pro nové vrstvy</t>
  </si>
  <si>
    <t>Bude řešeno dle vyhodnocení dodavatelské firmy na místě</t>
  </si>
  <si>
    <t>945421.10</t>
  </si>
  <si>
    <t>Zřízení, pronájem a demontáž prostorového lešení (případně hydraulické plošiny) pro podhledy (dodavatel ocenní dle potřeby)</t>
  </si>
  <si>
    <t>-834278850</t>
  </si>
  <si>
    <t>podhled interiér</t>
  </si>
  <si>
    <t>985112.22</t>
  </si>
  <si>
    <t>Hrubá úprava podkladu líce kleneb a podhledů, tloušťky přes 10 do 30 mm</t>
  </si>
  <si>
    <t>-927435571</t>
  </si>
  <si>
    <t>dle projektanta</t>
  </si>
  <si>
    <t>65,0</t>
  </si>
  <si>
    <t>985112.32</t>
  </si>
  <si>
    <t>Hrubá úprava podkladu rubu kleneb a podlah, tloušťky přes 10 do 30 mm</t>
  </si>
  <si>
    <t>-1550736818</t>
  </si>
  <si>
    <t>predpoklad 5% z celkové plochy strechy</t>
  </si>
  <si>
    <t>strechaST1ST4*0,05</t>
  </si>
  <si>
    <t>98512.123</t>
  </si>
  <si>
    <t>Tryskání podkladu stěn, rubu kleneb a podlah vodou pod tlakem přes 1 250 do 2 500 barů</t>
  </si>
  <si>
    <t>-1282964559</t>
  </si>
  <si>
    <t>98512.223</t>
  </si>
  <si>
    <t>Tryskání podkladu líce kleneb a podhledů vodou pod tlakem přes 1 250 do 2 500 barů</t>
  </si>
  <si>
    <t>1620189193</t>
  </si>
  <si>
    <t>Poznámka k položce:_x000D_
výměra = půdorysná plocha, do jednotkové ceny je potřeba započítat plochy trámů</t>
  </si>
  <si>
    <t>985131311</t>
  </si>
  <si>
    <t>Očištění ploch stěn, rubu kleneb a podlah ruční dočištění ocelovými kartáči</t>
  </si>
  <si>
    <t>-1862137882</t>
  </si>
  <si>
    <t>https://podminky.urs.cz/item/CS_URS_2026_01/985131311</t>
  </si>
  <si>
    <t>985132311</t>
  </si>
  <si>
    <t>Očištění ploch líce kleneb a podhledů ruční dočištění ocelovými kartáči</t>
  </si>
  <si>
    <t>-911394093</t>
  </si>
  <si>
    <t>https://podminky.urs.cz/item/CS_URS_2026_01/985132311</t>
  </si>
  <si>
    <t>předpoklad 10% z celkové plochy</t>
  </si>
  <si>
    <t>podhledinter*0,1</t>
  </si>
  <si>
    <t>985311.12</t>
  </si>
  <si>
    <t>Reprofilace líce kleneb a podhledů cementovou systémově vhodnou vysprávkovou maltou tl přes 10 do 20 mm</t>
  </si>
  <si>
    <t>-1615344949</t>
  </si>
  <si>
    <t>98531.312</t>
  </si>
  <si>
    <t>Reprofilace betonu systémově vhodnou vysprávkovou maltou na cementové bázi ručně rubu kleneb a podlah, tloušťky přes 10 do 20 mm</t>
  </si>
  <si>
    <t>-1090558568</t>
  </si>
  <si>
    <t>985312132</t>
  </si>
  <si>
    <t>Stěrka k vyrovnání ploch reprofilovaného betonu rubu kleneb a podlah, tloušťky přes 2 do 3 mm</t>
  </si>
  <si>
    <t>-679820781</t>
  </si>
  <si>
    <t>https://podminky.urs.cz/item/CS_URS_2026_01/985312132</t>
  </si>
  <si>
    <t>plochy strechy</t>
  </si>
  <si>
    <t>98532.111</t>
  </si>
  <si>
    <t>Ochranný nátěr betonu na (migrující inhibitor koroze)</t>
  </si>
  <si>
    <t>154520492</t>
  </si>
  <si>
    <t>plocha ze 100%</t>
  </si>
  <si>
    <t>98532.221</t>
  </si>
  <si>
    <t>Antikarbonatační membrána dvouvrstvá</t>
  </si>
  <si>
    <t>1505646246</t>
  </si>
  <si>
    <t xml:space="preserve">Poznámka k položce:_x000D_
zajišťuje:_x000D_
• omezení pronikání CO₂,_x000D_
• ochranu proti vlhkosti,_x000D_
• zachování paropropustnosti konstrukce._x000D_
</t>
  </si>
  <si>
    <t>985321111</t>
  </si>
  <si>
    <t>Ochranný nátěr betonářské výztuže 1 vrstva tloušťky 1 mm na cementové bázi stěn, líce kleneb a podhledů</t>
  </si>
  <si>
    <t>2081815790</t>
  </si>
  <si>
    <t>https://podminky.urs.cz/item/CS_URS_2026_01/985321111</t>
  </si>
  <si>
    <t>985321112</t>
  </si>
  <si>
    <t>Ochranný nátěr betonářské výztuže 1 vrstva tloušťky 1 mm na cementové bázi rubu kleneb a podlah</t>
  </si>
  <si>
    <t>1415287188</t>
  </si>
  <si>
    <t>https://podminky.urs.cz/item/CS_URS_2026_01/985321112</t>
  </si>
  <si>
    <t>9994.10</t>
  </si>
  <si>
    <t>Provedení odtrhových zkoušek opravného systému</t>
  </si>
  <si>
    <t>529508917</t>
  </si>
  <si>
    <t>9994.12</t>
  </si>
  <si>
    <t>Akustické trasovaní</t>
  </si>
  <si>
    <t>503327027</t>
  </si>
  <si>
    <t>997013111</t>
  </si>
  <si>
    <t>Vnitrostaveništní doprava suti a vybouraných hmot vodorovně do 50 m s naložením základní pro budovy a haly výšky do 6 m</t>
  </si>
  <si>
    <t>1432860407</t>
  </si>
  <si>
    <t>https://podminky.urs.cz/item/CS_URS_2026_01/997013111</t>
  </si>
  <si>
    <t>1100466776</t>
  </si>
  <si>
    <t>-325515680</t>
  </si>
  <si>
    <t>62,184*19</t>
  </si>
  <si>
    <t>-102531914</t>
  </si>
  <si>
    <t>62,184</t>
  </si>
  <si>
    <t>998014011</t>
  </si>
  <si>
    <t>Přesun hmot pro budovy a haly občanské výstavby, bydlení, výrobu a služby s nosnou svislou konstrukcí montovanou z dílců betonových plošných nebo tyčových s jakýmkoliv obvodovým pláštěm kromě vyzdívaného, i bez pláště vodorovná dopravní vzdálenost do 100 m, pro budovy a haly jednopodlažní</t>
  </si>
  <si>
    <t>922926727</t>
  </si>
  <si>
    <t>https://podminky.urs.cz/item/CS_URS_2026_01/998014011</t>
  </si>
  <si>
    <t>4 - Kompletní řešení pásových obloukových světlíků</t>
  </si>
  <si>
    <t>76730.700</t>
  </si>
  <si>
    <t>Demontáž současných světlíku vč. vodorovné plochy</t>
  </si>
  <si>
    <t>1148220461</t>
  </si>
  <si>
    <t xml:space="preserve">Poznámka k položce:_x000D_
Součástí je očištění ocelové konstrukce a základní nátěr konstrukce_x000D_
</t>
  </si>
  <si>
    <t>76730.7011</t>
  </si>
  <si>
    <t>Konstrukce a zasklení světlíku -SV01</t>
  </si>
  <si>
    <t>-849895104</t>
  </si>
  <si>
    <t>Poznámka k položce:_x000D_
Hliníková konstrukce bez přerušeného tepelného mostu kotvená mimo mokrou zónu -_x000D_
přírodní hliník_x000D_
napojovací límec osazený na současnou betonovou podezdívku, nezateplený, příprava_x000D_
pro tepelnou izolaci max. tl. 100 mm (dodávka stavby)_x000D_
Výplň polykarbonát tl. 25 mm Ug=1,39 W/m2K, zbarvení opál_x000D_
Vnější rozměry podsady: 4 800 x 24 000 mm</t>
  </si>
  <si>
    <t>76730.7012</t>
  </si>
  <si>
    <t>Konstrukce a zasklení světlíku -SV02</t>
  </si>
  <si>
    <t>-145217356</t>
  </si>
  <si>
    <t>Poznámka k položce:_x000D_
Hliníková konstrukce bez přerušeného tepelného mostu kotvená mimo mokrou zónu -_x000D_
přírodní hliník_x000D_
napojovací límec osazený na současnou betonovou podezdívku, nezateplený, příprava_x000D_
pro tepelnou izolaci max. tl. 100 mm (dodávka stavby)_x000D_
Výplň polykarbonát tl. 25 mm Ug=1,39 W/m2K, zbarvení opál_x000D_
Vnější rozměry podsady: 4 800 x 30 000 mm</t>
  </si>
  <si>
    <t>76730.701</t>
  </si>
  <si>
    <t>Konstrukce a zasklení světlíku -SV03</t>
  </si>
  <si>
    <t>1938126369</t>
  </si>
  <si>
    <t>Poznámka k položce:_x000D_
Hliníková konstrukce bez přerušeného tepelného mostu kotvená mimo mokrou zónu -_x000D_
přírodní hliník_x000D_
napojovací límec osazený na současnou betonovou podezdívku, nezateplený, příprava_x000D_
pro tepelnou izolaci max. tl. 100 mm (dodávka stavby)_x000D_
Výplň polykarbonát tl. 25 mm Ug=1,39 W/m2K, zbarvení opál_x000D_
Vnější rozměry podsady: 4 800 x 36 000 mm</t>
  </si>
  <si>
    <t>76730.702</t>
  </si>
  <si>
    <t>Konstrukce a zasklení světlíku -SV04</t>
  </si>
  <si>
    <t>-621783806</t>
  </si>
  <si>
    <t>Poznámka k položce:_x000D_
Hliníková konstrukce bez přerušeného tepelného mostu kotvená mimo mokrou zónu -_x000D_
přírodní hliník_x000D_
napojovací límec osazený na současnou betonovou podezdívku, nezateplený, příprava_x000D_
pro tepelnou izolaci max. tl. 100 mm (dodávka stavby)_x000D_
Výplň polykarbonát tl. 25 mm Ug=1,39 W/m2K, zbarvení opál_x000D_
Vnější rozměry podsady: 4 800 x 18 000 mm</t>
  </si>
  <si>
    <t>76730.705</t>
  </si>
  <si>
    <t>Prostup pro vzduchotechniku</t>
  </si>
  <si>
    <t>998488102</t>
  </si>
  <si>
    <t>Poznámka k položce:_x000D_
Navýšení pro osazení nového zasklení s ohledem na navýšení skladby střechy</t>
  </si>
  <si>
    <t>76730.707</t>
  </si>
  <si>
    <t>Otvíravé čelo pro denní větrání</t>
  </si>
  <si>
    <t>1101968486</t>
  </si>
  <si>
    <t>Poznámka k položce:_x000D_
Otevíravé čelo sloužící pro denní větrání ovládané elektromotorem 230V, součástí_x000D_
dodávky je volný kabel o délce 1 m připravený pro další zapojení (není součástí_x000D_
dodávky)_x000D_
Osazení PCA deskou tloušťky odpovídající střešnímu světlíku._x000D_
Prodloužení překrytí čela světlíku polykarbonátovou deskou</t>
  </si>
  <si>
    <t>76730.708</t>
  </si>
  <si>
    <t>Navýšení pro osazení nového zasklení s ohledem na navýšení skladby střechy</t>
  </si>
  <si>
    <t>-1688614462</t>
  </si>
  <si>
    <t>76730.709</t>
  </si>
  <si>
    <t xml:space="preserve">Centrála deště a větru </t>
  </si>
  <si>
    <t>2102289354</t>
  </si>
  <si>
    <t>Poznámka k položce:_x000D_
Centrála deště a větru včetně čidel deště a větru_x000D_
Součástí dodávky je osazení ústředny a její oživení._x000D_
Kabeláž není součástí dodávky.</t>
  </si>
  <si>
    <t>76730.710</t>
  </si>
  <si>
    <t>Větrací tlačítko</t>
  </si>
  <si>
    <t>1514471931</t>
  </si>
  <si>
    <t>Poznámka k položce:_x000D_
Žaluziový přepínač ABB Tango - barva bílá RAL 9003_x000D_
Součástí dodávky je dopojení tlačítka do ústředny.</t>
  </si>
  <si>
    <t>002 - Nezpůsobilé náklady</t>
  </si>
  <si>
    <t>VRN - Vedlejší rozpočtové náklady</t>
  </si>
  <si>
    <t xml:space="preserve">    VRN1 - Průzkumné, geodetické a projektové práce</t>
  </si>
  <si>
    <t xml:space="preserve">    VRN2 - Přípravné a provizorní konstrukce a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</si>
  <si>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</si>
  <si>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</si>
  <si>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</si>
  <si>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</si>
  <si>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VRN1</t>
  </si>
  <si>
    <t>Průzkumné, geodetické a projektové práce</t>
  </si>
  <si>
    <t>013254000</t>
  </si>
  <si>
    <t>Dokumentace skutečného provedení stavby</t>
  </si>
  <si>
    <t>1024</t>
  </si>
  <si>
    <t>-174089306</t>
  </si>
  <si>
    <t>VRN2</t>
  </si>
  <si>
    <t>Přípravné a provizorní konstrukce a práce</t>
  </si>
  <si>
    <t>022002.00</t>
  </si>
  <si>
    <t>Provizorní ochrana střešní konstrukce proti zatékání vč. opakovaného odkrývání a zakrývání (exteriér) a zajištění proti větru, průběžné kontrolovaly nepropustnosti</t>
  </si>
  <si>
    <t>-1176140463</t>
  </si>
  <si>
    <t>VRN3</t>
  </si>
  <si>
    <t>Zařízení staveniště</t>
  </si>
  <si>
    <t>0310020.0</t>
  </si>
  <si>
    <t>Zařízení staveniště vč. vybudování, provoz a likvidace zařízení staveniště (oplocení, stavební buňky, pomocké konstrukce pro dopravu suti a nového materiálu)</t>
  </si>
  <si>
    <t>535478683</t>
  </si>
  <si>
    <t>0310025.0</t>
  </si>
  <si>
    <t>Instalace poddružného měření vody a elektroinstlalací</t>
  </si>
  <si>
    <t>-1762875705</t>
  </si>
  <si>
    <t>VRN4</t>
  </si>
  <si>
    <t>Inženýrská činnost</t>
  </si>
  <si>
    <t>0450020.0</t>
  </si>
  <si>
    <t>Kompletační a koordinační činnost</t>
  </si>
  <si>
    <t>-530733960</t>
  </si>
  <si>
    <t>0490020.0</t>
  </si>
  <si>
    <t>Náklady spojené se zajištěním BOZP na stavbě a vlastní konstrukce, okolního provozu a provozu školy, ostraha</t>
  </si>
  <si>
    <t>-200476725</t>
  </si>
  <si>
    <t>VRN7</t>
  </si>
  <si>
    <t>Provozní vlivy</t>
  </si>
  <si>
    <t>0710020.0</t>
  </si>
  <si>
    <t>Zvýšené náklady spojené s umístěním stavby a případnými doplňkovými podmínkami investora</t>
  </si>
  <si>
    <t>1383265411</t>
  </si>
  <si>
    <t>VRN9</t>
  </si>
  <si>
    <t>Ostatní náklady</t>
  </si>
  <si>
    <t>06000101.1</t>
  </si>
  <si>
    <t>Dílenská a výrobní dokumentace dodavatele</t>
  </si>
  <si>
    <t>-106075228</t>
  </si>
  <si>
    <t>SEZNAM FIGUR</t>
  </si>
  <si>
    <t>Výměra</t>
  </si>
  <si>
    <t>001/ 2</t>
  </si>
  <si>
    <t>folieST14</t>
  </si>
  <si>
    <t>folieST2</t>
  </si>
  <si>
    <t>folieST3</t>
  </si>
  <si>
    <t>Použití figury:</t>
  </si>
  <si>
    <t>Montáž kontaktního zateplení vnějších stěn lepením a mechanickým kotvením polystyrénových desek do betonu a zdiva tl přes 120 do 160 mm</t>
  </si>
  <si>
    <t>Penetrační nátěr vnějších stěn nanášený ručně</t>
  </si>
  <si>
    <t>Montáž kontaktního zateplení vnějších stěn lepením a mechanickým kotvením polystyrénových desek do dřeva tl přes 120 do 160 mm</t>
  </si>
  <si>
    <t>Montáž kontaktního zateplení vnějších stěn lepením a mechanickým kotvením polystyrénových desek do betonu a zdiva tl přes 80 do 120 mm</t>
  </si>
  <si>
    <t>lesenistrecha</t>
  </si>
  <si>
    <t>(4,88+5,23)*2</t>
  </si>
  <si>
    <t>(4,5*2+4,6)</t>
  </si>
  <si>
    <t>ST2</t>
  </si>
  <si>
    <t>28,54</t>
  </si>
  <si>
    <t>ST1</t>
  </si>
  <si>
    <t>29,0+4,44+31,18+61,41</t>
  </si>
  <si>
    <t>Provedení povlakové krytiny střech do 10° podkladní vrstvy pásy na sucho samolepící</t>
  </si>
  <si>
    <t>Provedení povlakové krytiny střech do 10° pásy NAIP přitavením v plné ploše</t>
  </si>
  <si>
    <t>Montáž izolace tepelné střech plochých lepené za studena plně 1 vrstva rohoží, pásů, dílců, desek</t>
  </si>
  <si>
    <t>Provedení povlakové krytiny střech do 10° za studena lakem penetračním nebo asfaltovým</t>
  </si>
  <si>
    <t>Montáž izolace tepelné střech plochých lepené za studena nízkoexpanzní (PUR) pěnou, spádová vrstva</t>
  </si>
  <si>
    <t>Vyrovnávací cementový potěr tl přes 30 do 40 mm ze suchých směsí provedený v ploše</t>
  </si>
  <si>
    <t>sklaST2</t>
  </si>
  <si>
    <t>Ztužující pásy a věnce ze ŽB tř. C 25/30</t>
  </si>
  <si>
    <t>Výztuž ztužujících pásů a věnců betonářskou ocelí 10 505</t>
  </si>
  <si>
    <t>001/ 3</t>
  </si>
  <si>
    <t>Ruční dočištění ploch líce kleneb a podhledů ocelových kartáči</t>
  </si>
  <si>
    <t>Ochranný nátěr výztuže na cementové bázi stěn, líce kleneb a podhledů 1 vrstva tl 1 mm</t>
  </si>
  <si>
    <t>sanacepodhled</t>
  </si>
  <si>
    <t>Ruční dočištění ploch stěn, rubu kleneb a podlah ocelových kartáči</t>
  </si>
  <si>
    <t>Reprofilace betonu systémově vhodnou výsprávkovou maltou na cementové bázi ručně rubu kleneb a podlah, tloušťky přes 10 do 20 mm</t>
  </si>
  <si>
    <t>Stěrka k vyrovnání betonových ploch rubu kleneb a podlah tl přes 2 do 3 mm</t>
  </si>
  <si>
    <t>Ochranný nátěr výztuže na cementové bázi rubu kleneb a podlah 1 vrstva tl 1 mm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</si>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</sst>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3" fillId="4" borderId="9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5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3" xfId="0" applyNumberFormat="1" applyFont="1" applyBorder="1"/>
    <xf numFmtId="166" fontId="34" fillId="0" borderId="14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3" xfId="0" applyFont="1" applyBorder="1" applyAlignment="1">
      <alignment horizontal="center" vertical="center"/>
    </xf>
    <xf numFmtId="49" fontId="23" fillId="0" borderId="23" xfId="0" applyNumberFormat="1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center" vertical="center" wrapText="1"/>
    </xf>
    <xf numFmtId="167" fontId="23" fillId="0" borderId="23" xfId="0" applyNumberFormat="1" applyFont="1" applyBorder="1" applyAlignment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6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9" fillId="0" borderId="0" xfId="0" applyFont="1" applyAlignment="1">
      <alignment vertical="center" wrapText="1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41" fillId="0" borderId="23" xfId="0" applyFont="1" applyBorder="1" applyAlignment="1">
      <alignment horizontal="center" vertical="center"/>
    </xf>
    <xf numFmtId="49" fontId="41" fillId="0" borderId="23" xfId="0" applyNumberFormat="1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center" vertical="center" wrapText="1"/>
    </xf>
    <xf numFmtId="167" fontId="41" fillId="0" borderId="23" xfId="0" applyNumberFormat="1" applyFont="1" applyBorder="1" applyAlignment="1">
      <alignment vertical="center"/>
    </xf>
    <xf numFmtId="4" fontId="41" fillId="2" borderId="23" xfId="0" applyNumberFormat="1" applyFont="1" applyFill="1" applyBorder="1" applyAlignment="1" applyProtection="1">
      <alignment vertical="center"/>
      <protection locked="0"/>
    </xf>
    <xf numFmtId="4" fontId="41" fillId="0" borderId="23" xfId="0" applyNumberFormat="1" applyFont="1" applyBorder="1" applyAlignment="1">
      <alignment vertical="center"/>
    </xf>
    <xf numFmtId="0" fontId="42" fillId="0" borderId="4" xfId="0" applyFont="1" applyBorder="1" applyAlignment="1">
      <alignment vertical="center"/>
    </xf>
    <xf numFmtId="0" fontId="41" fillId="2" borderId="15" xfId="0" applyFont="1" applyFill="1" applyBorder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/>
    </xf>
    <xf numFmtId="0" fontId="41" fillId="2" borderId="20" xfId="0" applyFont="1" applyFill="1" applyBorder="1" applyAlignment="1" applyProtection="1">
      <alignment horizontal="left" vertical="center"/>
      <protection locked="0"/>
    </xf>
    <xf numFmtId="0" fontId="41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166" fontId="24" fillId="0" borderId="22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/>
    <xf numFmtId="0" fontId="13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1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7" xfId="0" applyFont="1" applyBorder="1" applyAlignment="1">
      <alignment vertical="top"/>
    </xf>
    <xf numFmtId="0" fontId="13" fillId="0" borderId="28" xfId="0" applyFont="1" applyBorder="1" applyAlignment="1">
      <alignment vertical="top"/>
    </xf>
    <xf numFmtId="0" fontId="13" fillId="0" borderId="30" xfId="0" applyFont="1" applyBorder="1" applyAlignment="1">
      <alignment vertical="top"/>
    </xf>
    <xf numFmtId="0" fontId="13" fillId="0" borderId="29" xfId="0" applyFont="1" applyBorder="1" applyAlignment="1">
      <alignment vertical="top"/>
    </xf>
    <xf numFmtId="0" fontId="13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9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3" fillId="4" borderId="8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center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 wrapText="1"/>
    </xf>
    <xf numFmtId="0" fontId="45" fillId="0" borderId="29" xfId="0" applyFont="1" applyBorder="1" applyAlignment="1">
      <alignment horizontal="left"/>
    </xf>
    <xf numFmtId="0" fontId="44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997013509" TargetMode="External"/><Relationship Id="rId13" Type="http://schemas.openxmlformats.org/officeDocument/2006/relationships/hyperlink" Target="https://podminky.urs.cz/item/CS_URS_2026_01/997013875" TargetMode="External"/><Relationship Id="rId18" Type="http://schemas.openxmlformats.org/officeDocument/2006/relationships/hyperlink" Target="https://podminky.urs.cz/item/CS_URS_2026_01/764001821" TargetMode="External"/><Relationship Id="rId3" Type="http://schemas.openxmlformats.org/officeDocument/2006/relationships/hyperlink" Target="https://podminky.urs.cz/item/CS_URS_2026_01/962052211" TargetMode="External"/><Relationship Id="rId21" Type="http://schemas.openxmlformats.org/officeDocument/2006/relationships/hyperlink" Target="https://podminky.urs.cz/item/CS_URS_2026_01/764002871" TargetMode="External"/><Relationship Id="rId7" Type="http://schemas.openxmlformats.org/officeDocument/2006/relationships/hyperlink" Target="https://podminky.urs.cz/item/CS_URS_2026_01/997013501" TargetMode="External"/><Relationship Id="rId12" Type="http://schemas.openxmlformats.org/officeDocument/2006/relationships/hyperlink" Target="https://podminky.urs.cz/item/CS_URS_2026_01/997013871" TargetMode="External"/><Relationship Id="rId17" Type="http://schemas.openxmlformats.org/officeDocument/2006/relationships/hyperlink" Target="https://podminky.urs.cz/item/CS_URS_2026_01/762841811" TargetMode="External"/><Relationship Id="rId2" Type="http://schemas.openxmlformats.org/officeDocument/2006/relationships/hyperlink" Target="https://podminky.urs.cz/item/CS_URS_2026_01/962032432" TargetMode="External"/><Relationship Id="rId16" Type="http://schemas.openxmlformats.org/officeDocument/2006/relationships/hyperlink" Target="https://podminky.urs.cz/item/CS_URS_2026_01/762341811" TargetMode="External"/><Relationship Id="rId20" Type="http://schemas.openxmlformats.org/officeDocument/2006/relationships/hyperlink" Target="https://podminky.urs.cz/item/CS_URS_2026_01/764002841" TargetMode="External"/><Relationship Id="rId1" Type="http://schemas.openxmlformats.org/officeDocument/2006/relationships/hyperlink" Target="https://podminky.urs.cz/item/CS_URS_2026_01/962032240" TargetMode="External"/><Relationship Id="rId6" Type="http://schemas.openxmlformats.org/officeDocument/2006/relationships/hyperlink" Target="https://podminky.urs.cz/item/CS_URS_2026_01/997013114" TargetMode="External"/><Relationship Id="rId11" Type="http://schemas.openxmlformats.org/officeDocument/2006/relationships/hyperlink" Target="https://podminky.urs.cz/item/CS_URS_2026_01/997013869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s://podminky.urs.cz/item/CS_URS_2026_01/977151125" TargetMode="External"/><Relationship Id="rId15" Type="http://schemas.openxmlformats.org/officeDocument/2006/relationships/hyperlink" Target="https://podminky.urs.cz/item/CS_URS_2026_01/721210823" TargetMode="External"/><Relationship Id="rId23" Type="http://schemas.openxmlformats.org/officeDocument/2006/relationships/hyperlink" Target="https://podminky.urs.cz/item/CS_URS_2026_01/764004861" TargetMode="External"/><Relationship Id="rId10" Type="http://schemas.openxmlformats.org/officeDocument/2006/relationships/hyperlink" Target="https://podminky.urs.cz/item/CS_URS_2026_01/997013814" TargetMode="External"/><Relationship Id="rId19" Type="http://schemas.openxmlformats.org/officeDocument/2006/relationships/hyperlink" Target="https://podminky.urs.cz/item/CS_URS_2026_01/764002811" TargetMode="External"/><Relationship Id="rId4" Type="http://schemas.openxmlformats.org/officeDocument/2006/relationships/hyperlink" Target="https://podminky.urs.cz/item/CS_URS_2026_01/965043421" TargetMode="External"/><Relationship Id="rId9" Type="http://schemas.openxmlformats.org/officeDocument/2006/relationships/hyperlink" Target="https://podminky.urs.cz/item/CS_URS_2026_01/997013811" TargetMode="External"/><Relationship Id="rId14" Type="http://schemas.openxmlformats.org/officeDocument/2006/relationships/hyperlink" Target="https://podminky.urs.cz/item/CS_URS_2026_01/712340831" TargetMode="External"/><Relationship Id="rId22" Type="http://schemas.openxmlformats.org/officeDocument/2006/relationships/hyperlink" Target="https://podminky.urs.cz/item/CS_URS_2026_01/76400480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953731311" TargetMode="External"/><Relationship Id="rId18" Type="http://schemas.openxmlformats.org/officeDocument/2006/relationships/hyperlink" Target="https://podminky.urs.cz/item/CS_URS_2026_01/712341559" TargetMode="External"/><Relationship Id="rId26" Type="http://schemas.openxmlformats.org/officeDocument/2006/relationships/hyperlink" Target="https://podminky.urs.cz/item/CS_URS_2026_01/998713103" TargetMode="External"/><Relationship Id="rId3" Type="http://schemas.openxmlformats.org/officeDocument/2006/relationships/hyperlink" Target="https://podminky.urs.cz/item/CS_URS_2026_01/417321515" TargetMode="External"/><Relationship Id="rId21" Type="http://schemas.openxmlformats.org/officeDocument/2006/relationships/hyperlink" Target="https://podminky.urs.cz/item/CS_URS_2026_01/713131243" TargetMode="External"/><Relationship Id="rId34" Type="http://schemas.openxmlformats.org/officeDocument/2006/relationships/hyperlink" Target="https://podminky.urs.cz/item/CS_URS_2026_01/767810112" TargetMode="External"/><Relationship Id="rId7" Type="http://schemas.openxmlformats.org/officeDocument/2006/relationships/hyperlink" Target="https://podminky.urs.cz/item/CS_URS_2026_01/622131121" TargetMode="External"/><Relationship Id="rId12" Type="http://schemas.openxmlformats.org/officeDocument/2006/relationships/hyperlink" Target="https://podminky.urs.cz/item/CS_URS_2026_01/632450133" TargetMode="External"/><Relationship Id="rId17" Type="http://schemas.openxmlformats.org/officeDocument/2006/relationships/hyperlink" Target="https://podminky.urs.cz/item/CS_URS_2026_01/712331111" TargetMode="External"/><Relationship Id="rId25" Type="http://schemas.openxmlformats.org/officeDocument/2006/relationships/hyperlink" Target="https://podminky.urs.cz/item/CS_URS_2026_01/713141414" TargetMode="External"/><Relationship Id="rId33" Type="http://schemas.openxmlformats.org/officeDocument/2006/relationships/hyperlink" Target="https://podminky.urs.cz/item/CS_URS_2026_01/998764103" TargetMode="External"/><Relationship Id="rId2" Type="http://schemas.openxmlformats.org/officeDocument/2006/relationships/hyperlink" Target="https://podminky.urs.cz/item/CS_URS_2026_01/345244222" TargetMode="External"/><Relationship Id="rId16" Type="http://schemas.openxmlformats.org/officeDocument/2006/relationships/hyperlink" Target="https://podminky.urs.cz/item/CS_URS_2026_01/712311101" TargetMode="External"/><Relationship Id="rId20" Type="http://schemas.openxmlformats.org/officeDocument/2006/relationships/hyperlink" Target="https://podminky.urs.cz/item/CS_URS_2026_01/713131242" TargetMode="External"/><Relationship Id="rId29" Type="http://schemas.openxmlformats.org/officeDocument/2006/relationships/hyperlink" Target="https://podminky.urs.cz/item/CS_URS_2026_01/998762103" TargetMode="External"/><Relationship Id="rId1" Type="http://schemas.openxmlformats.org/officeDocument/2006/relationships/hyperlink" Target="https://podminky.urs.cz/item/CS_URS_2026_01/311234045" TargetMode="External"/><Relationship Id="rId6" Type="http://schemas.openxmlformats.org/officeDocument/2006/relationships/hyperlink" Target="https://podminky.urs.cz/item/CS_URS_2026_01/417361821" TargetMode="External"/><Relationship Id="rId11" Type="http://schemas.openxmlformats.org/officeDocument/2006/relationships/hyperlink" Target="https://podminky.urs.cz/item/CS_URS_2026_01/622252001" TargetMode="External"/><Relationship Id="rId24" Type="http://schemas.openxmlformats.org/officeDocument/2006/relationships/hyperlink" Target="https://podminky.urs.cz/item/CS_URS_2026_01/713141358" TargetMode="External"/><Relationship Id="rId32" Type="http://schemas.openxmlformats.org/officeDocument/2006/relationships/hyperlink" Target="https://podminky.urs.cz/item/CS_URS_2026_01/764518622" TargetMode="External"/><Relationship Id="rId5" Type="http://schemas.openxmlformats.org/officeDocument/2006/relationships/hyperlink" Target="https://podminky.urs.cz/item/CS_URS_2026_01/417351116" TargetMode="External"/><Relationship Id="rId15" Type="http://schemas.openxmlformats.org/officeDocument/2006/relationships/hyperlink" Target="https://podminky.urs.cz/item/CS_URS_2026_01/998014021" TargetMode="External"/><Relationship Id="rId23" Type="http://schemas.openxmlformats.org/officeDocument/2006/relationships/hyperlink" Target="https://podminky.urs.cz/item/CS_URS_2026_01/713141336" TargetMode="External"/><Relationship Id="rId28" Type="http://schemas.openxmlformats.org/officeDocument/2006/relationships/hyperlink" Target="https://podminky.urs.cz/item/CS_URS_2026_01/762431225" TargetMode="External"/><Relationship Id="rId10" Type="http://schemas.openxmlformats.org/officeDocument/2006/relationships/hyperlink" Target="https://podminky.urs.cz/item/CS_URS_2026_01/622211033" TargetMode="External"/><Relationship Id="rId19" Type="http://schemas.openxmlformats.org/officeDocument/2006/relationships/hyperlink" Target="https://podminky.urs.cz/item/CS_URS_2026_01/998712103" TargetMode="External"/><Relationship Id="rId31" Type="http://schemas.openxmlformats.org/officeDocument/2006/relationships/hyperlink" Target="https://podminky.urs.cz/item/CS_URS_2026_01/764511602" TargetMode="External"/><Relationship Id="rId4" Type="http://schemas.openxmlformats.org/officeDocument/2006/relationships/hyperlink" Target="https://podminky.urs.cz/item/CS_URS_2026_01/417351115" TargetMode="External"/><Relationship Id="rId9" Type="http://schemas.openxmlformats.org/officeDocument/2006/relationships/hyperlink" Target="https://podminky.urs.cz/item/CS_URS_2026_01/622211031" TargetMode="External"/><Relationship Id="rId14" Type="http://schemas.openxmlformats.org/officeDocument/2006/relationships/hyperlink" Target="https://podminky.urs.cz/item/CS_URS_2026_01/953945136" TargetMode="External"/><Relationship Id="rId22" Type="http://schemas.openxmlformats.org/officeDocument/2006/relationships/hyperlink" Target="https://podminky.urs.cz/item/CS_URS_2026_01/713141131" TargetMode="External"/><Relationship Id="rId27" Type="http://schemas.openxmlformats.org/officeDocument/2006/relationships/hyperlink" Target="https://podminky.urs.cz/item/CS_URS_2026_01/762361332" TargetMode="External"/><Relationship Id="rId30" Type="http://schemas.openxmlformats.org/officeDocument/2006/relationships/hyperlink" Target="https://podminky.urs.cz/item/CS_URS_2026_01/764212406" TargetMode="External"/><Relationship Id="rId35" Type="http://schemas.openxmlformats.org/officeDocument/2006/relationships/drawing" Target="../drawings/drawing3.xml"/><Relationship Id="rId8" Type="http://schemas.openxmlformats.org/officeDocument/2006/relationships/hyperlink" Target="https://podminky.urs.cz/item/CS_URS_2026_01/62221102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997013509" TargetMode="External"/><Relationship Id="rId3" Type="http://schemas.openxmlformats.org/officeDocument/2006/relationships/hyperlink" Target="https://podminky.urs.cz/item/CS_URS_2026_01/985312132" TargetMode="External"/><Relationship Id="rId7" Type="http://schemas.openxmlformats.org/officeDocument/2006/relationships/hyperlink" Target="https://podminky.urs.cz/item/CS_URS_2026_01/997013501" TargetMode="External"/><Relationship Id="rId2" Type="http://schemas.openxmlformats.org/officeDocument/2006/relationships/hyperlink" Target="https://podminky.urs.cz/item/CS_URS_2026_01/985132311" TargetMode="External"/><Relationship Id="rId1" Type="http://schemas.openxmlformats.org/officeDocument/2006/relationships/hyperlink" Target="https://podminky.urs.cz/item/CS_URS_2026_01/985131311" TargetMode="External"/><Relationship Id="rId6" Type="http://schemas.openxmlformats.org/officeDocument/2006/relationships/hyperlink" Target="https://podminky.urs.cz/item/CS_URS_2026_01/997013111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podminky.urs.cz/item/CS_URS_2026_01/985321112" TargetMode="External"/><Relationship Id="rId10" Type="http://schemas.openxmlformats.org/officeDocument/2006/relationships/hyperlink" Target="https://podminky.urs.cz/item/CS_URS_2026_01/998014011" TargetMode="External"/><Relationship Id="rId4" Type="http://schemas.openxmlformats.org/officeDocument/2006/relationships/hyperlink" Target="https://podminky.urs.cz/item/CS_URS_2026_01/985321111" TargetMode="External"/><Relationship Id="rId9" Type="http://schemas.openxmlformats.org/officeDocument/2006/relationships/hyperlink" Target="https://podminky.urs.cz/item/CS_URS_2026_01/99701386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" customHeight="1">
      <c r="AR2" s="293"/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S2" s="18" t="s">
        <v>6</v>
      </c>
      <c r="BT2" s="18" t="s">
        <v>7</v>
      </c>
    </row>
    <row r="3" spans="1:74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97" t="s">
        <v>14</v>
      </c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R5" s="21"/>
      <c r="BE5" s="306" t="s">
        <v>15</v>
      </c>
      <c r="BS5" s="18" t="s">
        <v>6</v>
      </c>
    </row>
    <row r="6" spans="1:74" ht="36.9" customHeight="1">
      <c r="B6" s="21"/>
      <c r="D6" s="27" t="s">
        <v>16</v>
      </c>
      <c r="K6" s="309" t="s">
        <v>17</v>
      </c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R6" s="21"/>
      <c r="BE6" s="307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21</v>
      </c>
      <c r="AR7" s="21"/>
      <c r="BE7" s="307"/>
      <c r="BS7" s="18" t="s">
        <v>6</v>
      </c>
    </row>
    <row r="8" spans="1:74" ht="12" customHeight="1">
      <c r="B8" s="21"/>
      <c r="D8" s="28" t="s">
        <v>22</v>
      </c>
      <c r="K8" s="26" t="s">
        <v>23</v>
      </c>
      <c r="AK8" s="28" t="s">
        <v>24</v>
      </c>
      <c r="AN8" s="29" t="s">
        <v>25</v>
      </c>
      <c r="AR8" s="21"/>
      <c r="BE8" s="307"/>
      <c r="BS8" s="18" t="s">
        <v>6</v>
      </c>
    </row>
    <row r="9" spans="1:74" ht="14.4" customHeight="1">
      <c r="B9" s="21"/>
      <c r="AR9" s="21"/>
      <c r="BE9" s="307"/>
      <c r="BS9" s="18" t="s">
        <v>6</v>
      </c>
    </row>
    <row r="10" spans="1:74" ht="12" customHeight="1">
      <c r="B10" s="21"/>
      <c r="D10" s="28" t="s">
        <v>26</v>
      </c>
      <c r="AK10" s="28" t="s">
        <v>27</v>
      </c>
      <c r="AN10" s="26" t="s">
        <v>21</v>
      </c>
      <c r="AR10" s="21"/>
      <c r="BE10" s="307"/>
      <c r="BS10" s="18" t="s">
        <v>6</v>
      </c>
    </row>
    <row r="11" spans="1:74" ht="18.45" customHeight="1">
      <c r="B11" s="21"/>
      <c r="E11" s="26" t="s">
        <v>28</v>
      </c>
      <c r="AK11" s="28" t="s">
        <v>29</v>
      </c>
      <c r="AN11" s="26" t="s">
        <v>21</v>
      </c>
      <c r="AR11" s="21"/>
      <c r="BE11" s="307"/>
      <c r="BS11" s="18" t="s">
        <v>6</v>
      </c>
    </row>
    <row r="12" spans="1:74" ht="6.9" customHeight="1">
      <c r="B12" s="21"/>
      <c r="AR12" s="21"/>
      <c r="BE12" s="307"/>
      <c r="BS12" s="18" t="s">
        <v>6</v>
      </c>
    </row>
    <row r="13" spans="1:74" ht="12" customHeight="1">
      <c r="B13" s="21"/>
      <c r="D13" s="28" t="s">
        <v>30</v>
      </c>
      <c r="AK13" s="28" t="s">
        <v>27</v>
      </c>
      <c r="AN13" s="30" t="s">
        <v>31</v>
      </c>
      <c r="AR13" s="21"/>
      <c r="BE13" s="307"/>
      <c r="BS13" s="18" t="s">
        <v>6</v>
      </c>
    </row>
    <row r="14" spans="1:74" ht="13.2">
      <c r="B14" s="21"/>
      <c r="E14" s="310" t="s">
        <v>31</v>
      </c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28" t="s">
        <v>29</v>
      </c>
      <c r="AN14" s="30" t="s">
        <v>31</v>
      </c>
      <c r="AR14" s="21"/>
      <c r="BE14" s="307"/>
      <c r="BS14" s="18" t="s">
        <v>6</v>
      </c>
    </row>
    <row r="15" spans="1:74" ht="6.9" customHeight="1">
      <c r="B15" s="21"/>
      <c r="AR15" s="21"/>
      <c r="BE15" s="307"/>
      <c r="BS15" s="18" t="s">
        <v>4</v>
      </c>
    </row>
    <row r="16" spans="1:74" ht="12" customHeight="1">
      <c r="B16" s="21"/>
      <c r="D16" s="28" t="s">
        <v>32</v>
      </c>
      <c r="AK16" s="28" t="s">
        <v>27</v>
      </c>
      <c r="AN16" s="26" t="s">
        <v>21</v>
      </c>
      <c r="AR16" s="21"/>
      <c r="BE16" s="307"/>
      <c r="BS16" s="18" t="s">
        <v>4</v>
      </c>
    </row>
    <row r="17" spans="2:71" ht="18.45" customHeight="1">
      <c r="B17" s="21"/>
      <c r="E17" s="26" t="s">
        <v>33</v>
      </c>
      <c r="AK17" s="28" t="s">
        <v>29</v>
      </c>
      <c r="AN17" s="26" t="s">
        <v>21</v>
      </c>
      <c r="AR17" s="21"/>
      <c r="BE17" s="307"/>
      <c r="BS17" s="18" t="s">
        <v>34</v>
      </c>
    </row>
    <row r="18" spans="2:71" ht="6.9" customHeight="1">
      <c r="B18" s="21"/>
      <c r="AR18" s="21"/>
      <c r="BE18" s="307"/>
      <c r="BS18" s="18" t="s">
        <v>6</v>
      </c>
    </row>
    <row r="19" spans="2:71" ht="12" customHeight="1">
      <c r="B19" s="21"/>
      <c r="D19" s="28" t="s">
        <v>35</v>
      </c>
      <c r="AK19" s="28" t="s">
        <v>27</v>
      </c>
      <c r="AN19" s="26" t="s">
        <v>21</v>
      </c>
      <c r="AR19" s="21"/>
      <c r="BE19" s="307"/>
      <c r="BS19" s="18" t="s">
        <v>6</v>
      </c>
    </row>
    <row r="20" spans="2:71" ht="18.45" customHeight="1">
      <c r="B20" s="21"/>
      <c r="E20" s="26" t="s">
        <v>36</v>
      </c>
      <c r="AK20" s="28" t="s">
        <v>29</v>
      </c>
      <c r="AN20" s="26" t="s">
        <v>21</v>
      </c>
      <c r="AR20" s="21"/>
      <c r="BE20" s="307"/>
      <c r="BS20" s="18" t="s">
        <v>4</v>
      </c>
    </row>
    <row r="21" spans="2:71" ht="6.9" customHeight="1">
      <c r="B21" s="21"/>
      <c r="AR21" s="21"/>
      <c r="BE21" s="307"/>
    </row>
    <row r="22" spans="2:71" ht="12" customHeight="1">
      <c r="B22" s="21"/>
      <c r="D22" s="28" t="s">
        <v>37</v>
      </c>
      <c r="AR22" s="21"/>
      <c r="BE22" s="307"/>
    </row>
    <row r="23" spans="2:71" ht="47.25" customHeight="1">
      <c r="B23" s="21"/>
      <c r="E23" s="298" t="s">
        <v>38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R23" s="21"/>
      <c r="BE23" s="307"/>
    </row>
    <row r="24" spans="2:71" ht="6.9" customHeight="1">
      <c r="B24" s="21"/>
      <c r="AR24" s="21"/>
      <c r="BE24" s="307"/>
    </row>
    <row r="25" spans="2:7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307"/>
    </row>
    <row r="26" spans="2:71" s="1" customFormat="1" ht="25.95" customHeight="1">
      <c r="B26" s="33"/>
      <c r="D26" s="34" t="s">
        <v>39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12">
        <f>ROUND(AG54,2)</f>
        <v>0</v>
      </c>
      <c r="AL26" s="313"/>
      <c r="AM26" s="313"/>
      <c r="AN26" s="313"/>
      <c r="AO26" s="313"/>
      <c r="AR26" s="33"/>
      <c r="BE26" s="307"/>
    </row>
    <row r="27" spans="2:71" s="1" customFormat="1" ht="6.9" customHeight="1">
      <c r="B27" s="33"/>
      <c r="AR27" s="33"/>
      <c r="BE27" s="307"/>
    </row>
    <row r="28" spans="2:71" s="1" customFormat="1" ht="13.2">
      <c r="B28" s="33"/>
      <c r="L28" s="314" t="s">
        <v>40</v>
      </c>
      <c r="M28" s="314"/>
      <c r="N28" s="314"/>
      <c r="O28" s="314"/>
      <c r="P28" s="314"/>
      <c r="W28" s="314" t="s">
        <v>41</v>
      </c>
      <c r="X28" s="314"/>
      <c r="Y28" s="314"/>
      <c r="Z28" s="314"/>
      <c r="AA28" s="314"/>
      <c r="AB28" s="314"/>
      <c r="AC28" s="314"/>
      <c r="AD28" s="314"/>
      <c r="AE28" s="314"/>
      <c r="AK28" s="314" t="s">
        <v>42</v>
      </c>
      <c r="AL28" s="314"/>
      <c r="AM28" s="314"/>
      <c r="AN28" s="314"/>
      <c r="AO28" s="314"/>
      <c r="AR28" s="33"/>
      <c r="BE28" s="307"/>
    </row>
    <row r="29" spans="2:71" s="2" customFormat="1" ht="14.4" customHeight="1">
      <c r="B29" s="37"/>
      <c r="D29" s="28" t="s">
        <v>43</v>
      </c>
      <c r="F29" s="28" t="s">
        <v>44</v>
      </c>
      <c r="L29" s="299">
        <v>0.21</v>
      </c>
      <c r="M29" s="300"/>
      <c r="N29" s="300"/>
      <c r="O29" s="300"/>
      <c r="P29" s="300"/>
      <c r="W29" s="301">
        <f>ROUND(AZ54, 2)</f>
        <v>0</v>
      </c>
      <c r="X29" s="300"/>
      <c r="Y29" s="300"/>
      <c r="Z29" s="300"/>
      <c r="AA29" s="300"/>
      <c r="AB29" s="300"/>
      <c r="AC29" s="300"/>
      <c r="AD29" s="300"/>
      <c r="AE29" s="300"/>
      <c r="AK29" s="301">
        <f>ROUND(AV54, 2)</f>
        <v>0</v>
      </c>
      <c r="AL29" s="300"/>
      <c r="AM29" s="300"/>
      <c r="AN29" s="300"/>
      <c r="AO29" s="300"/>
      <c r="AR29" s="37"/>
      <c r="BE29" s="308"/>
    </row>
    <row r="30" spans="2:71" s="2" customFormat="1" ht="14.4" customHeight="1">
      <c r="B30" s="37"/>
      <c r="F30" s="28" t="s">
        <v>45</v>
      </c>
      <c r="L30" s="299">
        <v>0.12</v>
      </c>
      <c r="M30" s="300"/>
      <c r="N30" s="300"/>
      <c r="O30" s="300"/>
      <c r="P30" s="300"/>
      <c r="W30" s="301">
        <f>ROUND(BA54, 2)</f>
        <v>0</v>
      </c>
      <c r="X30" s="300"/>
      <c r="Y30" s="300"/>
      <c r="Z30" s="300"/>
      <c r="AA30" s="300"/>
      <c r="AB30" s="300"/>
      <c r="AC30" s="300"/>
      <c r="AD30" s="300"/>
      <c r="AE30" s="300"/>
      <c r="AK30" s="301">
        <f>ROUND(AW54, 2)</f>
        <v>0</v>
      </c>
      <c r="AL30" s="300"/>
      <c r="AM30" s="300"/>
      <c r="AN30" s="300"/>
      <c r="AO30" s="300"/>
      <c r="AR30" s="37"/>
      <c r="BE30" s="308"/>
    </row>
    <row r="31" spans="2:71" s="2" customFormat="1" ht="14.4" hidden="1" customHeight="1">
      <c r="B31" s="37"/>
      <c r="F31" s="28" t="s">
        <v>46</v>
      </c>
      <c r="L31" s="299">
        <v>0.21</v>
      </c>
      <c r="M31" s="300"/>
      <c r="N31" s="300"/>
      <c r="O31" s="300"/>
      <c r="P31" s="300"/>
      <c r="W31" s="301">
        <f>ROUND(BB54, 2)</f>
        <v>0</v>
      </c>
      <c r="X31" s="300"/>
      <c r="Y31" s="300"/>
      <c r="Z31" s="300"/>
      <c r="AA31" s="300"/>
      <c r="AB31" s="300"/>
      <c r="AC31" s="300"/>
      <c r="AD31" s="300"/>
      <c r="AE31" s="300"/>
      <c r="AK31" s="301">
        <v>0</v>
      </c>
      <c r="AL31" s="300"/>
      <c r="AM31" s="300"/>
      <c r="AN31" s="300"/>
      <c r="AO31" s="300"/>
      <c r="AR31" s="37"/>
      <c r="BE31" s="308"/>
    </row>
    <row r="32" spans="2:71" s="2" customFormat="1" ht="14.4" hidden="1" customHeight="1">
      <c r="B32" s="37"/>
      <c r="F32" s="28" t="s">
        <v>47</v>
      </c>
      <c r="L32" s="299">
        <v>0.12</v>
      </c>
      <c r="M32" s="300"/>
      <c r="N32" s="300"/>
      <c r="O32" s="300"/>
      <c r="P32" s="300"/>
      <c r="W32" s="301">
        <f>ROUND(BC54, 2)</f>
        <v>0</v>
      </c>
      <c r="X32" s="300"/>
      <c r="Y32" s="300"/>
      <c r="Z32" s="300"/>
      <c r="AA32" s="300"/>
      <c r="AB32" s="300"/>
      <c r="AC32" s="300"/>
      <c r="AD32" s="300"/>
      <c r="AE32" s="300"/>
      <c r="AK32" s="301">
        <v>0</v>
      </c>
      <c r="AL32" s="300"/>
      <c r="AM32" s="300"/>
      <c r="AN32" s="300"/>
      <c r="AO32" s="300"/>
      <c r="AR32" s="37"/>
      <c r="BE32" s="308"/>
    </row>
    <row r="33" spans="2:44" s="2" customFormat="1" ht="14.4" hidden="1" customHeight="1">
      <c r="B33" s="37"/>
      <c r="F33" s="28" t="s">
        <v>48</v>
      </c>
      <c r="L33" s="299">
        <v>0</v>
      </c>
      <c r="M33" s="300"/>
      <c r="N33" s="300"/>
      <c r="O33" s="300"/>
      <c r="P33" s="300"/>
      <c r="W33" s="301">
        <f>ROUND(BD54, 2)</f>
        <v>0</v>
      </c>
      <c r="X33" s="300"/>
      <c r="Y33" s="300"/>
      <c r="Z33" s="300"/>
      <c r="AA33" s="300"/>
      <c r="AB33" s="300"/>
      <c r="AC33" s="300"/>
      <c r="AD33" s="300"/>
      <c r="AE33" s="300"/>
      <c r="AK33" s="301">
        <v>0</v>
      </c>
      <c r="AL33" s="300"/>
      <c r="AM33" s="300"/>
      <c r="AN33" s="300"/>
      <c r="AO33" s="300"/>
      <c r="AR33" s="37"/>
    </row>
    <row r="34" spans="2:44" s="1" customFormat="1" ht="6.9" customHeight="1">
      <c r="B34" s="33"/>
      <c r="AR34" s="33"/>
    </row>
    <row r="35" spans="2:44" s="1" customFormat="1" ht="25.95" customHeight="1">
      <c r="B35" s="33"/>
      <c r="C35" s="38"/>
      <c r="D35" s="39" t="s">
        <v>49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50</v>
      </c>
      <c r="U35" s="40"/>
      <c r="V35" s="40"/>
      <c r="W35" s="40"/>
      <c r="X35" s="305" t="s">
        <v>51</v>
      </c>
      <c r="Y35" s="303"/>
      <c r="Z35" s="303"/>
      <c r="AA35" s="303"/>
      <c r="AB35" s="303"/>
      <c r="AC35" s="40"/>
      <c r="AD35" s="40"/>
      <c r="AE35" s="40"/>
      <c r="AF35" s="40"/>
      <c r="AG35" s="40"/>
      <c r="AH35" s="40"/>
      <c r="AI35" s="40"/>
      <c r="AJ35" s="40"/>
      <c r="AK35" s="302">
        <f>SUM(AK26:AK33)</f>
        <v>0</v>
      </c>
      <c r="AL35" s="303"/>
      <c r="AM35" s="303"/>
      <c r="AN35" s="303"/>
      <c r="AO35" s="304"/>
      <c r="AP35" s="38"/>
      <c r="AQ35" s="38"/>
      <c r="AR35" s="33"/>
    </row>
    <row r="36" spans="2:44" s="1" customFormat="1" ht="6.9" customHeight="1">
      <c r="B36" s="33"/>
      <c r="AR36" s="33"/>
    </row>
    <row r="37" spans="2:44" s="1" customFormat="1" ht="6.9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>
      <c r="B42" s="33"/>
      <c r="C42" s="22" t="s">
        <v>52</v>
      </c>
      <c r="AR42" s="33"/>
    </row>
    <row r="43" spans="2:44" s="1" customFormat="1" ht="6.9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26-03-16r01</v>
      </c>
      <c r="AR44" s="46"/>
    </row>
    <row r="45" spans="2:44" s="4" customFormat="1" ht="36.9" customHeight="1">
      <c r="B45" s="47"/>
      <c r="C45" s="48" t="s">
        <v>16</v>
      </c>
      <c r="L45" s="291" t="str">
        <f>K6</f>
        <v>Udržovací práce pro snížení energetické náročnosti budovy Šlichtovny - část střecha</v>
      </c>
      <c r="M45" s="328"/>
      <c r="N45" s="328"/>
      <c r="O45" s="328"/>
      <c r="P45" s="328"/>
      <c r="Q45" s="328"/>
      <c r="R45" s="328"/>
      <c r="S45" s="328"/>
      <c r="T45" s="328"/>
      <c r="U45" s="328"/>
      <c r="V45" s="328"/>
      <c r="W45" s="328"/>
      <c r="X45" s="328"/>
      <c r="Y45" s="328"/>
      <c r="Z45" s="328"/>
      <c r="AA45" s="328"/>
      <c r="AB45" s="328"/>
      <c r="AC45" s="328"/>
      <c r="AD45" s="328"/>
      <c r="AE45" s="328"/>
      <c r="AF45" s="328"/>
      <c r="AG45" s="328"/>
      <c r="AH45" s="328"/>
      <c r="AI45" s="328"/>
      <c r="AJ45" s="328"/>
      <c r="AK45" s="328"/>
      <c r="AL45" s="328"/>
      <c r="AM45" s="328"/>
      <c r="AN45" s="328"/>
      <c r="AO45" s="328"/>
      <c r="AR45" s="47"/>
    </row>
    <row r="46" spans="2:44" s="1" customFormat="1" ht="6.9" customHeight="1">
      <c r="B46" s="33"/>
      <c r="AR46" s="33"/>
    </row>
    <row r="47" spans="2:44" s="1" customFormat="1" ht="12" customHeight="1">
      <c r="B47" s="33"/>
      <c r="C47" s="28" t="s">
        <v>22</v>
      </c>
      <c r="L47" s="49" t="str">
        <f>IF(K8="","",K8)</f>
        <v>Semily</v>
      </c>
      <c r="AI47" s="28" t="s">
        <v>24</v>
      </c>
      <c r="AM47" s="329" t="str">
        <f>IF(AN8= "","",AN8)</f>
        <v>9. 4. 2026</v>
      </c>
      <c r="AN47" s="329"/>
      <c r="AR47" s="33"/>
    </row>
    <row r="48" spans="2:44" s="1" customFormat="1" ht="6.9" customHeight="1">
      <c r="B48" s="33"/>
      <c r="AR48" s="33"/>
    </row>
    <row r="49" spans="1:91" s="1" customFormat="1" ht="15.15" customHeight="1">
      <c r="B49" s="33"/>
      <c r="C49" s="28" t="s">
        <v>26</v>
      </c>
      <c r="L49" s="3" t="str">
        <f>IF(E11= "","",E11)</f>
        <v>GI BUSINESS PARKS a.s.</v>
      </c>
      <c r="AI49" s="28" t="s">
        <v>32</v>
      </c>
      <c r="AM49" s="334" t="str">
        <f>IF(E17="","",E17)</f>
        <v>Studio Raketoplán s.r.o.</v>
      </c>
      <c r="AN49" s="335"/>
      <c r="AO49" s="335"/>
      <c r="AP49" s="335"/>
      <c r="AR49" s="33"/>
      <c r="AS49" s="330" t="s">
        <v>53</v>
      </c>
      <c r="AT49" s="331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15" customHeight="1">
      <c r="B50" s="33"/>
      <c r="C50" s="28" t="s">
        <v>30</v>
      </c>
      <c r="L50" s="3" t="str">
        <f>IF(E14= "Vyplň údaj","",E14)</f>
        <v/>
      </c>
      <c r="AI50" s="28" t="s">
        <v>35</v>
      </c>
      <c r="AM50" s="334" t="str">
        <f>IF(E20="","",E20)</f>
        <v xml:space="preserve"> </v>
      </c>
      <c r="AN50" s="335"/>
      <c r="AO50" s="335"/>
      <c r="AP50" s="335"/>
      <c r="AR50" s="33"/>
      <c r="AS50" s="332"/>
      <c r="AT50" s="333"/>
      <c r="BD50" s="54"/>
    </row>
    <row r="51" spans="1:91" s="1" customFormat="1" ht="10.95" customHeight="1">
      <c r="B51" s="33"/>
      <c r="AR51" s="33"/>
      <c r="AS51" s="332"/>
      <c r="AT51" s="333"/>
      <c r="BD51" s="54"/>
    </row>
    <row r="52" spans="1:91" s="1" customFormat="1" ht="29.25" customHeight="1">
      <c r="B52" s="33"/>
      <c r="C52" s="322" t="s">
        <v>54</v>
      </c>
      <c r="D52" s="323"/>
      <c r="E52" s="323"/>
      <c r="F52" s="323"/>
      <c r="G52" s="323"/>
      <c r="H52" s="55"/>
      <c r="I52" s="325" t="s">
        <v>55</v>
      </c>
      <c r="J52" s="323"/>
      <c r="K52" s="323"/>
      <c r="L52" s="323"/>
      <c r="M52" s="323"/>
      <c r="N52" s="323"/>
      <c r="O52" s="323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4" t="s">
        <v>56</v>
      </c>
      <c r="AH52" s="323"/>
      <c r="AI52" s="323"/>
      <c r="AJ52" s="323"/>
      <c r="AK52" s="323"/>
      <c r="AL52" s="323"/>
      <c r="AM52" s="323"/>
      <c r="AN52" s="325" t="s">
        <v>57</v>
      </c>
      <c r="AO52" s="323"/>
      <c r="AP52" s="323"/>
      <c r="AQ52" s="56" t="s">
        <v>58</v>
      </c>
      <c r="AR52" s="33"/>
      <c r="AS52" s="57" t="s">
        <v>59</v>
      </c>
      <c r="AT52" s="58" t="s">
        <v>60</v>
      </c>
      <c r="AU52" s="58" t="s">
        <v>61</v>
      </c>
      <c r="AV52" s="58" t="s">
        <v>62</v>
      </c>
      <c r="AW52" s="58" t="s">
        <v>63</v>
      </c>
      <c r="AX52" s="58" t="s">
        <v>64</v>
      </c>
      <c r="AY52" s="58" t="s">
        <v>65</v>
      </c>
      <c r="AZ52" s="58" t="s">
        <v>66</v>
      </c>
      <c r="BA52" s="58" t="s">
        <v>67</v>
      </c>
      <c r="BB52" s="58" t="s">
        <v>68</v>
      </c>
      <c r="BC52" s="58" t="s">
        <v>69</v>
      </c>
      <c r="BD52" s="59" t="s">
        <v>70</v>
      </c>
    </row>
    <row r="53" spans="1:91" s="1" customFormat="1" ht="10.95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>
      <c r="B54" s="61"/>
      <c r="C54" s="62" t="s">
        <v>71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26">
        <f>ROUND(AG55+AG60,2)</f>
        <v>0</v>
      </c>
      <c r="AH54" s="326"/>
      <c r="AI54" s="326"/>
      <c r="AJ54" s="326"/>
      <c r="AK54" s="326"/>
      <c r="AL54" s="326"/>
      <c r="AM54" s="326"/>
      <c r="AN54" s="327">
        <f t="shared" ref="AN54:AN61" si="0">SUM(AG54,AT54)</f>
        <v>0</v>
      </c>
      <c r="AO54" s="327"/>
      <c r="AP54" s="327"/>
      <c r="AQ54" s="65" t="s">
        <v>21</v>
      </c>
      <c r="AR54" s="61"/>
      <c r="AS54" s="66">
        <f>ROUND(AS55+AS60,2)</f>
        <v>0</v>
      </c>
      <c r="AT54" s="67">
        <f t="shared" ref="AT54:AT61" si="1">ROUND(SUM(AV54:AW54),2)</f>
        <v>0</v>
      </c>
      <c r="AU54" s="68">
        <f>ROUND(AU55+AU60,5)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ROUND(AZ55+AZ60,2)</f>
        <v>0</v>
      </c>
      <c r="BA54" s="67">
        <f>ROUND(BA55+BA60,2)</f>
        <v>0</v>
      </c>
      <c r="BB54" s="67">
        <f>ROUND(BB55+BB60,2)</f>
        <v>0</v>
      </c>
      <c r="BC54" s="67">
        <f>ROUND(BC55+BC60,2)</f>
        <v>0</v>
      </c>
      <c r="BD54" s="69">
        <f>ROUND(BD55+BD60,2)</f>
        <v>0</v>
      </c>
      <c r="BS54" s="70" t="s">
        <v>72</v>
      </c>
      <c r="BT54" s="70" t="s">
        <v>73</v>
      </c>
      <c r="BU54" s="71" t="s">
        <v>74</v>
      </c>
      <c r="BV54" s="70" t="s">
        <v>75</v>
      </c>
      <c r="BW54" s="70" t="s">
        <v>5</v>
      </c>
      <c r="BX54" s="70" t="s">
        <v>76</v>
      </c>
      <c r="CL54" s="70" t="s">
        <v>19</v>
      </c>
    </row>
    <row r="55" spans="1:91" s="6" customFormat="1" ht="16.5" customHeight="1">
      <c r="B55" s="72"/>
      <c r="C55" s="73"/>
      <c r="D55" s="318" t="s">
        <v>77</v>
      </c>
      <c r="E55" s="318"/>
      <c r="F55" s="318"/>
      <c r="G55" s="318"/>
      <c r="H55" s="318"/>
      <c r="I55" s="74"/>
      <c r="J55" s="318" t="s">
        <v>78</v>
      </c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7">
        <f>ROUND(SUM(AG56:AG59),2)</f>
        <v>0</v>
      </c>
      <c r="AH55" s="316"/>
      <c r="AI55" s="316"/>
      <c r="AJ55" s="316"/>
      <c r="AK55" s="316"/>
      <c r="AL55" s="316"/>
      <c r="AM55" s="316"/>
      <c r="AN55" s="315">
        <f t="shared" si="0"/>
        <v>0</v>
      </c>
      <c r="AO55" s="316"/>
      <c r="AP55" s="316"/>
      <c r="AQ55" s="75" t="s">
        <v>79</v>
      </c>
      <c r="AR55" s="72"/>
      <c r="AS55" s="76">
        <f>ROUND(SUM(AS56:AS59),2)</f>
        <v>0</v>
      </c>
      <c r="AT55" s="77">
        <f t="shared" si="1"/>
        <v>0</v>
      </c>
      <c r="AU55" s="78">
        <f>ROUND(SUM(AU56:AU59),5)</f>
        <v>0</v>
      </c>
      <c r="AV55" s="77">
        <f>ROUND(AZ55*L29,2)</f>
        <v>0</v>
      </c>
      <c r="AW55" s="77">
        <f>ROUND(BA55*L30,2)</f>
        <v>0</v>
      </c>
      <c r="AX55" s="77">
        <f>ROUND(BB55*L29,2)</f>
        <v>0</v>
      </c>
      <c r="AY55" s="77">
        <f>ROUND(BC55*L30,2)</f>
        <v>0</v>
      </c>
      <c r="AZ55" s="77">
        <f>ROUND(SUM(AZ56:AZ59),2)</f>
        <v>0</v>
      </c>
      <c r="BA55" s="77">
        <f>ROUND(SUM(BA56:BA59),2)</f>
        <v>0</v>
      </c>
      <c r="BB55" s="77">
        <f>ROUND(SUM(BB56:BB59),2)</f>
        <v>0</v>
      </c>
      <c r="BC55" s="77">
        <f>ROUND(SUM(BC56:BC59),2)</f>
        <v>0</v>
      </c>
      <c r="BD55" s="79">
        <f>ROUND(SUM(BD56:BD59),2)</f>
        <v>0</v>
      </c>
      <c r="BS55" s="80" t="s">
        <v>72</v>
      </c>
      <c r="BT55" s="80" t="s">
        <v>80</v>
      </c>
      <c r="BU55" s="80" t="s">
        <v>74</v>
      </c>
      <c r="BV55" s="80" t="s">
        <v>75</v>
      </c>
      <c r="BW55" s="80" t="s">
        <v>81</v>
      </c>
      <c r="BX55" s="80" t="s">
        <v>5</v>
      </c>
      <c r="CL55" s="80" t="s">
        <v>21</v>
      </c>
      <c r="CM55" s="80" t="s">
        <v>82</v>
      </c>
    </row>
    <row r="56" spans="1:91" s="3" customFormat="1" ht="16.5" customHeight="1">
      <c r="A56" s="81" t="s">
        <v>83</v>
      </c>
      <c r="B56" s="46"/>
      <c r="C56" s="9"/>
      <c r="D56" s="9"/>
      <c r="E56" s="321" t="s">
        <v>80</v>
      </c>
      <c r="F56" s="321"/>
      <c r="G56" s="321"/>
      <c r="H56" s="321"/>
      <c r="I56" s="321"/>
      <c r="J56" s="9"/>
      <c r="K56" s="321" t="s">
        <v>84</v>
      </c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  <c r="AA56" s="321"/>
      <c r="AB56" s="321"/>
      <c r="AC56" s="321"/>
      <c r="AD56" s="321"/>
      <c r="AE56" s="321"/>
      <c r="AF56" s="321"/>
      <c r="AG56" s="319">
        <f>'1 - Bourací práce'!J32</f>
        <v>0</v>
      </c>
      <c r="AH56" s="320"/>
      <c r="AI56" s="320"/>
      <c r="AJ56" s="320"/>
      <c r="AK56" s="320"/>
      <c r="AL56" s="320"/>
      <c r="AM56" s="320"/>
      <c r="AN56" s="319">
        <f t="shared" si="0"/>
        <v>0</v>
      </c>
      <c r="AO56" s="320"/>
      <c r="AP56" s="320"/>
      <c r="AQ56" s="82" t="s">
        <v>85</v>
      </c>
      <c r="AR56" s="46"/>
      <c r="AS56" s="83">
        <v>0</v>
      </c>
      <c r="AT56" s="84">
        <f t="shared" si="1"/>
        <v>0</v>
      </c>
      <c r="AU56" s="85">
        <f>'1 - Bourací práce'!P95</f>
        <v>0</v>
      </c>
      <c r="AV56" s="84">
        <f>'1 - Bourací práce'!J35</f>
        <v>0</v>
      </c>
      <c r="AW56" s="84">
        <f>'1 - Bourací práce'!J36</f>
        <v>0</v>
      </c>
      <c r="AX56" s="84">
        <f>'1 - Bourací práce'!J37</f>
        <v>0</v>
      </c>
      <c r="AY56" s="84">
        <f>'1 - Bourací práce'!J38</f>
        <v>0</v>
      </c>
      <c r="AZ56" s="84">
        <f>'1 - Bourací práce'!F35</f>
        <v>0</v>
      </c>
      <c r="BA56" s="84">
        <f>'1 - Bourací práce'!F36</f>
        <v>0</v>
      </c>
      <c r="BB56" s="84">
        <f>'1 - Bourací práce'!F37</f>
        <v>0</v>
      </c>
      <c r="BC56" s="84">
        <f>'1 - Bourací práce'!F38</f>
        <v>0</v>
      </c>
      <c r="BD56" s="86">
        <f>'1 - Bourací práce'!F39</f>
        <v>0</v>
      </c>
      <c r="BT56" s="26" t="s">
        <v>82</v>
      </c>
      <c r="BV56" s="26" t="s">
        <v>75</v>
      </c>
      <c r="BW56" s="26" t="s">
        <v>86</v>
      </c>
      <c r="BX56" s="26" t="s">
        <v>81</v>
      </c>
      <c r="CL56" s="26" t="s">
        <v>21</v>
      </c>
    </row>
    <row r="57" spans="1:91" s="3" customFormat="1" ht="16.5" customHeight="1">
      <c r="A57" s="81" t="s">
        <v>83</v>
      </c>
      <c r="B57" s="46"/>
      <c r="C57" s="9"/>
      <c r="D57" s="9"/>
      <c r="E57" s="321" t="s">
        <v>82</v>
      </c>
      <c r="F57" s="321"/>
      <c r="G57" s="321"/>
      <c r="H57" s="321"/>
      <c r="I57" s="321"/>
      <c r="J57" s="9"/>
      <c r="K57" s="321" t="s">
        <v>87</v>
      </c>
      <c r="L57" s="321"/>
      <c r="M57" s="321"/>
      <c r="N57" s="321"/>
      <c r="O57" s="321"/>
      <c r="P57" s="321"/>
      <c r="Q57" s="321"/>
      <c r="R57" s="321"/>
      <c r="S57" s="321"/>
      <c r="T57" s="321"/>
      <c r="U57" s="321"/>
      <c r="V57" s="321"/>
      <c r="W57" s="321"/>
      <c r="X57" s="321"/>
      <c r="Y57" s="321"/>
      <c r="Z57" s="321"/>
      <c r="AA57" s="321"/>
      <c r="AB57" s="321"/>
      <c r="AC57" s="321"/>
      <c r="AD57" s="321"/>
      <c r="AE57" s="321"/>
      <c r="AF57" s="321"/>
      <c r="AG57" s="319">
        <f>'2 - Nové konstrukce'!J32</f>
        <v>0</v>
      </c>
      <c r="AH57" s="320"/>
      <c r="AI57" s="320"/>
      <c r="AJ57" s="320"/>
      <c r="AK57" s="320"/>
      <c r="AL57" s="320"/>
      <c r="AM57" s="320"/>
      <c r="AN57" s="319">
        <f t="shared" si="0"/>
        <v>0</v>
      </c>
      <c r="AO57" s="320"/>
      <c r="AP57" s="320"/>
      <c r="AQ57" s="82" t="s">
        <v>85</v>
      </c>
      <c r="AR57" s="46"/>
      <c r="AS57" s="83">
        <v>0</v>
      </c>
      <c r="AT57" s="84">
        <f t="shared" si="1"/>
        <v>0</v>
      </c>
      <c r="AU57" s="85">
        <f>'2 - Nové konstrukce'!P98</f>
        <v>0</v>
      </c>
      <c r="AV57" s="84">
        <f>'2 - Nové konstrukce'!J35</f>
        <v>0</v>
      </c>
      <c r="AW57" s="84">
        <f>'2 - Nové konstrukce'!J36</f>
        <v>0</v>
      </c>
      <c r="AX57" s="84">
        <f>'2 - Nové konstrukce'!J37</f>
        <v>0</v>
      </c>
      <c r="AY57" s="84">
        <f>'2 - Nové konstrukce'!J38</f>
        <v>0</v>
      </c>
      <c r="AZ57" s="84">
        <f>'2 - Nové konstrukce'!F35</f>
        <v>0</v>
      </c>
      <c r="BA57" s="84">
        <f>'2 - Nové konstrukce'!F36</f>
        <v>0</v>
      </c>
      <c r="BB57" s="84">
        <f>'2 - Nové konstrukce'!F37</f>
        <v>0</v>
      </c>
      <c r="BC57" s="84">
        <f>'2 - Nové konstrukce'!F38</f>
        <v>0</v>
      </c>
      <c r="BD57" s="86">
        <f>'2 - Nové konstrukce'!F39</f>
        <v>0</v>
      </c>
      <c r="BT57" s="26" t="s">
        <v>82</v>
      </c>
      <c r="BV57" s="26" t="s">
        <v>75</v>
      </c>
      <c r="BW57" s="26" t="s">
        <v>88</v>
      </c>
      <c r="BX57" s="26" t="s">
        <v>81</v>
      </c>
      <c r="CL57" s="26" t="s">
        <v>21</v>
      </c>
    </row>
    <row r="58" spans="1:91" s="3" customFormat="1" ht="35.25" customHeight="1">
      <c r="A58" s="81" t="s">
        <v>83</v>
      </c>
      <c r="B58" s="46"/>
      <c r="C58" s="9"/>
      <c r="D58" s="9"/>
      <c r="E58" s="321" t="s">
        <v>89</v>
      </c>
      <c r="F58" s="321"/>
      <c r="G58" s="321"/>
      <c r="H58" s="321"/>
      <c r="I58" s="321"/>
      <c r="J58" s="9"/>
      <c r="K58" s="321" t="s">
        <v>90</v>
      </c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  <c r="AA58" s="321"/>
      <c r="AB58" s="321"/>
      <c r="AC58" s="321"/>
      <c r="AD58" s="321"/>
      <c r="AE58" s="321"/>
      <c r="AF58" s="321"/>
      <c r="AG58" s="319">
        <f>'3 - Odstranění původního ...'!J32</f>
        <v>0</v>
      </c>
      <c r="AH58" s="320"/>
      <c r="AI58" s="320"/>
      <c r="AJ58" s="320"/>
      <c r="AK58" s="320"/>
      <c r="AL58" s="320"/>
      <c r="AM58" s="320"/>
      <c r="AN58" s="319">
        <f t="shared" si="0"/>
        <v>0</v>
      </c>
      <c r="AO58" s="320"/>
      <c r="AP58" s="320"/>
      <c r="AQ58" s="82" t="s">
        <v>85</v>
      </c>
      <c r="AR58" s="46"/>
      <c r="AS58" s="83">
        <v>0</v>
      </c>
      <c r="AT58" s="84">
        <f t="shared" si="1"/>
        <v>0</v>
      </c>
      <c r="AU58" s="85">
        <f>'3 - Odstranění původního ...'!P89</f>
        <v>0</v>
      </c>
      <c r="AV58" s="84">
        <f>'3 - Odstranění původního ...'!J35</f>
        <v>0</v>
      </c>
      <c r="AW58" s="84">
        <f>'3 - Odstranění původního ...'!J36</f>
        <v>0</v>
      </c>
      <c r="AX58" s="84">
        <f>'3 - Odstranění původního ...'!J37</f>
        <v>0</v>
      </c>
      <c r="AY58" s="84">
        <f>'3 - Odstranění původního ...'!J38</f>
        <v>0</v>
      </c>
      <c r="AZ58" s="84">
        <f>'3 - Odstranění původního ...'!F35</f>
        <v>0</v>
      </c>
      <c r="BA58" s="84">
        <f>'3 - Odstranění původního ...'!F36</f>
        <v>0</v>
      </c>
      <c r="BB58" s="84">
        <f>'3 - Odstranění původního ...'!F37</f>
        <v>0</v>
      </c>
      <c r="BC58" s="84">
        <f>'3 - Odstranění původního ...'!F38</f>
        <v>0</v>
      </c>
      <c r="BD58" s="86">
        <f>'3 - Odstranění původního ...'!F39</f>
        <v>0</v>
      </c>
      <c r="BT58" s="26" t="s">
        <v>82</v>
      </c>
      <c r="BV58" s="26" t="s">
        <v>75</v>
      </c>
      <c r="BW58" s="26" t="s">
        <v>91</v>
      </c>
      <c r="BX58" s="26" t="s">
        <v>81</v>
      </c>
      <c r="CL58" s="26" t="s">
        <v>21</v>
      </c>
    </row>
    <row r="59" spans="1:91" s="3" customFormat="1" ht="23.25" customHeight="1">
      <c r="A59" s="81" t="s">
        <v>83</v>
      </c>
      <c r="B59" s="46"/>
      <c r="C59" s="9"/>
      <c r="D59" s="9"/>
      <c r="E59" s="321" t="s">
        <v>92</v>
      </c>
      <c r="F59" s="321"/>
      <c r="G59" s="321"/>
      <c r="H59" s="321"/>
      <c r="I59" s="321"/>
      <c r="J59" s="9"/>
      <c r="K59" s="321" t="s">
        <v>93</v>
      </c>
      <c r="L59" s="321"/>
      <c r="M59" s="321"/>
      <c r="N59" s="321"/>
      <c r="O59" s="321"/>
      <c r="P59" s="321"/>
      <c r="Q59" s="321"/>
      <c r="R59" s="321"/>
      <c r="S59" s="321"/>
      <c r="T59" s="321"/>
      <c r="U59" s="321"/>
      <c r="V59" s="321"/>
      <c r="W59" s="321"/>
      <c r="X59" s="321"/>
      <c r="Y59" s="321"/>
      <c r="Z59" s="321"/>
      <c r="AA59" s="321"/>
      <c r="AB59" s="321"/>
      <c r="AC59" s="321"/>
      <c r="AD59" s="321"/>
      <c r="AE59" s="321"/>
      <c r="AF59" s="321"/>
      <c r="AG59" s="319">
        <f>'4 - Kompletní řešení páso...'!J32</f>
        <v>0</v>
      </c>
      <c r="AH59" s="320"/>
      <c r="AI59" s="320"/>
      <c r="AJ59" s="320"/>
      <c r="AK59" s="320"/>
      <c r="AL59" s="320"/>
      <c r="AM59" s="320"/>
      <c r="AN59" s="319">
        <f t="shared" si="0"/>
        <v>0</v>
      </c>
      <c r="AO59" s="320"/>
      <c r="AP59" s="320"/>
      <c r="AQ59" s="82" t="s">
        <v>85</v>
      </c>
      <c r="AR59" s="46"/>
      <c r="AS59" s="83">
        <v>0</v>
      </c>
      <c r="AT59" s="84">
        <f t="shared" si="1"/>
        <v>0</v>
      </c>
      <c r="AU59" s="85">
        <f>'4 - Kompletní řešení páso...'!P87</f>
        <v>0</v>
      </c>
      <c r="AV59" s="84">
        <f>'4 - Kompletní řešení páso...'!J35</f>
        <v>0</v>
      </c>
      <c r="AW59" s="84">
        <f>'4 - Kompletní řešení páso...'!J36</f>
        <v>0</v>
      </c>
      <c r="AX59" s="84">
        <f>'4 - Kompletní řešení páso...'!J37</f>
        <v>0</v>
      </c>
      <c r="AY59" s="84">
        <f>'4 - Kompletní řešení páso...'!J38</f>
        <v>0</v>
      </c>
      <c r="AZ59" s="84">
        <f>'4 - Kompletní řešení páso...'!F35</f>
        <v>0</v>
      </c>
      <c r="BA59" s="84">
        <f>'4 - Kompletní řešení páso...'!F36</f>
        <v>0</v>
      </c>
      <c r="BB59" s="84">
        <f>'4 - Kompletní řešení páso...'!F37</f>
        <v>0</v>
      </c>
      <c r="BC59" s="84">
        <f>'4 - Kompletní řešení páso...'!F38</f>
        <v>0</v>
      </c>
      <c r="BD59" s="86">
        <f>'4 - Kompletní řešení páso...'!F39</f>
        <v>0</v>
      </c>
      <c r="BT59" s="26" t="s">
        <v>82</v>
      </c>
      <c r="BV59" s="26" t="s">
        <v>75</v>
      </c>
      <c r="BW59" s="26" t="s">
        <v>94</v>
      </c>
      <c r="BX59" s="26" t="s">
        <v>81</v>
      </c>
      <c r="CL59" s="26" t="s">
        <v>21</v>
      </c>
    </row>
    <row r="60" spans="1:91" s="6" customFormat="1" ht="16.5" customHeight="1">
      <c r="B60" s="72"/>
      <c r="C60" s="73"/>
      <c r="D60" s="318" t="s">
        <v>95</v>
      </c>
      <c r="E60" s="318"/>
      <c r="F60" s="318"/>
      <c r="G60" s="318"/>
      <c r="H60" s="318"/>
      <c r="I60" s="74"/>
      <c r="J60" s="318" t="s">
        <v>96</v>
      </c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7">
        <f>ROUND(AG61,2)</f>
        <v>0</v>
      </c>
      <c r="AH60" s="316"/>
      <c r="AI60" s="316"/>
      <c r="AJ60" s="316"/>
      <c r="AK60" s="316"/>
      <c r="AL60" s="316"/>
      <c r="AM60" s="316"/>
      <c r="AN60" s="315">
        <f t="shared" si="0"/>
        <v>0</v>
      </c>
      <c r="AO60" s="316"/>
      <c r="AP60" s="316"/>
      <c r="AQ60" s="75" t="s">
        <v>79</v>
      </c>
      <c r="AR60" s="72"/>
      <c r="AS60" s="76">
        <f>ROUND(AS61,2)</f>
        <v>0</v>
      </c>
      <c r="AT60" s="77">
        <f t="shared" si="1"/>
        <v>0</v>
      </c>
      <c r="AU60" s="78">
        <f>ROUND(AU61,5)</f>
        <v>0</v>
      </c>
      <c r="AV60" s="77">
        <f>ROUND(AZ60*L29,2)</f>
        <v>0</v>
      </c>
      <c r="AW60" s="77">
        <f>ROUND(BA60*L30,2)</f>
        <v>0</v>
      </c>
      <c r="AX60" s="77">
        <f>ROUND(BB60*L29,2)</f>
        <v>0</v>
      </c>
      <c r="AY60" s="77">
        <f>ROUND(BC60*L30,2)</f>
        <v>0</v>
      </c>
      <c r="AZ60" s="77">
        <f>ROUND(AZ61,2)</f>
        <v>0</v>
      </c>
      <c r="BA60" s="77">
        <f>ROUND(BA61,2)</f>
        <v>0</v>
      </c>
      <c r="BB60" s="77">
        <f>ROUND(BB61,2)</f>
        <v>0</v>
      </c>
      <c r="BC60" s="77">
        <f>ROUND(BC61,2)</f>
        <v>0</v>
      </c>
      <c r="BD60" s="79">
        <f>ROUND(BD61,2)</f>
        <v>0</v>
      </c>
      <c r="BS60" s="80" t="s">
        <v>72</v>
      </c>
      <c r="BT60" s="80" t="s">
        <v>80</v>
      </c>
      <c r="BU60" s="80" t="s">
        <v>74</v>
      </c>
      <c r="BV60" s="80" t="s">
        <v>75</v>
      </c>
      <c r="BW60" s="80" t="s">
        <v>97</v>
      </c>
      <c r="BX60" s="80" t="s">
        <v>5</v>
      </c>
      <c r="CL60" s="80" t="s">
        <v>21</v>
      </c>
      <c r="CM60" s="80" t="s">
        <v>82</v>
      </c>
    </row>
    <row r="61" spans="1:91" s="3" customFormat="1" ht="16.5" customHeight="1">
      <c r="A61" s="81" t="s">
        <v>83</v>
      </c>
      <c r="B61" s="46"/>
      <c r="C61" s="9"/>
      <c r="D61" s="9"/>
      <c r="E61" s="321" t="s">
        <v>98</v>
      </c>
      <c r="F61" s="321"/>
      <c r="G61" s="321"/>
      <c r="H61" s="321"/>
      <c r="I61" s="321"/>
      <c r="J61" s="9"/>
      <c r="K61" s="321" t="s">
        <v>99</v>
      </c>
      <c r="L61" s="321"/>
      <c r="M61" s="321"/>
      <c r="N61" s="321"/>
      <c r="O61" s="321"/>
      <c r="P61" s="321"/>
      <c r="Q61" s="321"/>
      <c r="R61" s="321"/>
      <c r="S61" s="321"/>
      <c r="T61" s="321"/>
      <c r="U61" s="321"/>
      <c r="V61" s="321"/>
      <c r="W61" s="321"/>
      <c r="X61" s="321"/>
      <c r="Y61" s="321"/>
      <c r="Z61" s="321"/>
      <c r="AA61" s="321"/>
      <c r="AB61" s="321"/>
      <c r="AC61" s="321"/>
      <c r="AD61" s="321"/>
      <c r="AE61" s="321"/>
      <c r="AF61" s="321"/>
      <c r="AG61" s="319">
        <f>'VRN - Vedlejší rozpočtové...'!J32</f>
        <v>0</v>
      </c>
      <c r="AH61" s="320"/>
      <c r="AI61" s="320"/>
      <c r="AJ61" s="320"/>
      <c r="AK61" s="320"/>
      <c r="AL61" s="320"/>
      <c r="AM61" s="320"/>
      <c r="AN61" s="319">
        <f t="shared" si="0"/>
        <v>0</v>
      </c>
      <c r="AO61" s="320"/>
      <c r="AP61" s="320"/>
      <c r="AQ61" s="82" t="s">
        <v>85</v>
      </c>
      <c r="AR61" s="46"/>
      <c r="AS61" s="87">
        <v>0</v>
      </c>
      <c r="AT61" s="88">
        <f t="shared" si="1"/>
        <v>0</v>
      </c>
      <c r="AU61" s="89">
        <f>'VRN - Vedlejší rozpočtové...'!P92</f>
        <v>0</v>
      </c>
      <c r="AV61" s="88">
        <f>'VRN - Vedlejší rozpočtové...'!J35</f>
        <v>0</v>
      </c>
      <c r="AW61" s="88">
        <f>'VRN - Vedlejší rozpočtové...'!J36</f>
        <v>0</v>
      </c>
      <c r="AX61" s="88">
        <f>'VRN - Vedlejší rozpočtové...'!J37</f>
        <v>0</v>
      </c>
      <c r="AY61" s="88">
        <f>'VRN - Vedlejší rozpočtové...'!J38</f>
        <v>0</v>
      </c>
      <c r="AZ61" s="88">
        <f>'VRN - Vedlejší rozpočtové...'!F35</f>
        <v>0</v>
      </c>
      <c r="BA61" s="88">
        <f>'VRN - Vedlejší rozpočtové...'!F36</f>
        <v>0</v>
      </c>
      <c r="BB61" s="88">
        <f>'VRN - Vedlejší rozpočtové...'!F37</f>
        <v>0</v>
      </c>
      <c r="BC61" s="88">
        <f>'VRN - Vedlejší rozpočtové...'!F38</f>
        <v>0</v>
      </c>
      <c r="BD61" s="90">
        <f>'VRN - Vedlejší rozpočtové...'!F39</f>
        <v>0</v>
      </c>
      <c r="BT61" s="26" t="s">
        <v>82</v>
      </c>
      <c r="BV61" s="26" t="s">
        <v>75</v>
      </c>
      <c r="BW61" s="26" t="s">
        <v>100</v>
      </c>
      <c r="BX61" s="26" t="s">
        <v>97</v>
      </c>
      <c r="CL61" s="26" t="s">
        <v>21</v>
      </c>
    </row>
    <row r="62" spans="1:91" s="1" customFormat="1" ht="30" customHeight="1">
      <c r="B62" s="33"/>
      <c r="AR62" s="33"/>
    </row>
    <row r="63" spans="1:91" s="1" customFormat="1" ht="6.9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33"/>
    </row>
  </sheetData>
  <sheetProtection algorithmName="SHA-512" hashValue="Z/FHAaRluykd6gnfmUl6z3kvny8NpVzB8M63b5Dy3yZlIDLiwnu0nC7emjbnaRlsrHHPZGEVo80YI3YbJvxM2A==" saltValue="/MYLjhKHtorRXn4GtZMOr+Y42J4BOFFf0+cDqG4NeY/Wk09fxUrdwAnmaWM4jrbwJ52kzfD3dPF44zhD3cLtgg==" spinCount="100000" sheet="1" objects="1" scenarios="1" formatColumns="0" formatRows="0"/>
  <mergeCells count="66"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G54:AM54"/>
    <mergeCell ref="AN54:AP54"/>
    <mergeCell ref="E56:I56"/>
    <mergeCell ref="K56:AF56"/>
    <mergeCell ref="AG56:AM56"/>
    <mergeCell ref="K57:AF57"/>
    <mergeCell ref="AN57:AP57"/>
    <mergeCell ref="E57:I57"/>
    <mergeCell ref="AG57:AM57"/>
    <mergeCell ref="E58:I58"/>
    <mergeCell ref="K58:AF58"/>
    <mergeCell ref="AN59:AP59"/>
    <mergeCell ref="AG59:AM59"/>
    <mergeCell ref="E59:I59"/>
    <mergeCell ref="K59:AF59"/>
    <mergeCell ref="D60:H60"/>
    <mergeCell ref="J60:AF60"/>
    <mergeCell ref="AN61:AP61"/>
    <mergeCell ref="AG61:AM61"/>
    <mergeCell ref="E61:I61"/>
    <mergeCell ref="K61:AF61"/>
    <mergeCell ref="W30:AE30"/>
    <mergeCell ref="AK30:AO30"/>
    <mergeCell ref="L30:P30"/>
    <mergeCell ref="AK31:AO31"/>
    <mergeCell ref="AN60:AP60"/>
    <mergeCell ref="AG60:AM60"/>
    <mergeCell ref="AG58:AM58"/>
    <mergeCell ref="AN58:AP58"/>
    <mergeCell ref="AN56:AP56"/>
    <mergeCell ref="L45:AO45"/>
    <mergeCell ref="AM47:AN47"/>
    <mergeCell ref="AK26:AO26"/>
    <mergeCell ref="L28:P28"/>
    <mergeCell ref="W28:AE28"/>
    <mergeCell ref="AK28:AO28"/>
    <mergeCell ref="AK29:AO29"/>
    <mergeCell ref="L29:P29"/>
    <mergeCell ref="W29:AE29"/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</mergeCells>
  <hyperlinks>
    <hyperlink ref="A56" location="'1 - Bourací práce'!C2" display="/" xr:uid="{00000000-0004-0000-0000-000000000000}"/>
    <hyperlink ref="A57" location="'2 - Nové konstrukce'!C2" display="/" xr:uid="{00000000-0004-0000-0000-000001000000}"/>
    <hyperlink ref="A58" location="'3 - Odstranění původního ...'!C2" display="/" xr:uid="{00000000-0004-0000-0000-000002000000}"/>
    <hyperlink ref="A59" location="'4 - Kompletní řešení páso...'!C2" display="/" xr:uid="{00000000-0004-0000-0000-000003000000}"/>
    <hyperlink ref="A61" location="'VRN - Vedlejší rozpočtové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0"/>
  <sheetViews>
    <sheetView showGridLines="0" topLeftCell="A134" workbookViewId="0">
      <selection activeCell="F149" sqref="F14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8" t="s">
        <v>86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" customHeight="1">
      <c r="B4" s="21"/>
      <c r="D4" s="22" t="s">
        <v>101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294" t="str">
        <f>'Rekapitulace stavby'!K6</f>
        <v>Udržovací práce pro snížení energetické náročnosti budovy Šlichtovny - část střecha</v>
      </c>
      <c r="F7" s="295"/>
      <c r="G7" s="295"/>
      <c r="H7" s="295"/>
      <c r="L7" s="21"/>
    </row>
    <row r="8" spans="2:46" ht="12" customHeight="1">
      <c r="B8" s="21"/>
      <c r="D8" s="28" t="s">
        <v>102</v>
      </c>
      <c r="L8" s="21"/>
    </row>
    <row r="9" spans="2:46" s="1" customFormat="1" ht="16.5" customHeight="1">
      <c r="B9" s="33"/>
      <c r="E9" s="294" t="s">
        <v>103</v>
      </c>
      <c r="F9" s="292"/>
      <c r="G9" s="292"/>
      <c r="H9" s="292"/>
      <c r="L9" s="33"/>
    </row>
    <row r="10" spans="2:46" s="1" customFormat="1" ht="12" customHeight="1">
      <c r="B10" s="33"/>
      <c r="D10" s="28" t="s">
        <v>104</v>
      </c>
      <c r="L10" s="33"/>
    </row>
    <row r="11" spans="2:46" s="1" customFormat="1" ht="16.5" customHeight="1">
      <c r="B11" s="33"/>
      <c r="E11" s="291" t="s">
        <v>105</v>
      </c>
      <c r="F11" s="292"/>
      <c r="G11" s="292"/>
      <c r="H11" s="292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18</v>
      </c>
      <c r="F13" s="26" t="s">
        <v>21</v>
      </c>
      <c r="I13" s="28" t="s">
        <v>20</v>
      </c>
      <c r="J13" s="26" t="s">
        <v>21</v>
      </c>
      <c r="L13" s="33"/>
    </row>
    <row r="14" spans="2:46" s="1" customFormat="1" ht="12" customHeight="1">
      <c r="B14" s="33"/>
      <c r="D14" s="28" t="s">
        <v>22</v>
      </c>
      <c r="F14" s="26" t="s">
        <v>23</v>
      </c>
      <c r="I14" s="28" t="s">
        <v>24</v>
      </c>
      <c r="J14" s="50" t="str">
        <f>'Rekapitulace stavby'!AN8</f>
        <v>9. 4. 2026</v>
      </c>
      <c r="L14" s="33"/>
    </row>
    <row r="15" spans="2:46" s="1" customFormat="1" ht="10.95" customHeight="1">
      <c r="B15" s="33"/>
      <c r="L15" s="33"/>
    </row>
    <row r="16" spans="2:46" s="1" customFormat="1" ht="12" customHeight="1">
      <c r="B16" s="33"/>
      <c r="D16" s="28" t="s">
        <v>26</v>
      </c>
      <c r="I16" s="28" t="s">
        <v>27</v>
      </c>
      <c r="J16" s="26" t="s">
        <v>21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21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27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296" t="str">
        <f>'Rekapitulace stavby'!E14</f>
        <v>Vyplň údaj</v>
      </c>
      <c r="F20" s="297"/>
      <c r="G20" s="297"/>
      <c r="H20" s="297"/>
      <c r="I20" s="28" t="s">
        <v>29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27</v>
      </c>
      <c r="J22" s="26" t="s">
        <v>21</v>
      </c>
      <c r="L22" s="33"/>
    </row>
    <row r="23" spans="2:12" s="1" customFormat="1" ht="18" customHeight="1">
      <c r="B23" s="33"/>
      <c r="E23" s="26" t="s">
        <v>33</v>
      </c>
      <c r="I23" s="28" t="s">
        <v>29</v>
      </c>
      <c r="J23" s="26" t="s">
        <v>21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35</v>
      </c>
      <c r="I25" s="28" t="s">
        <v>27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29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37</v>
      </c>
      <c r="L28" s="33"/>
    </row>
    <row r="29" spans="2:12" s="7" customFormat="1" ht="71.25" customHeight="1">
      <c r="B29" s="92"/>
      <c r="E29" s="298" t="s">
        <v>38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39</v>
      </c>
      <c r="J32" s="64">
        <f>ROUND(J95,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41</v>
      </c>
      <c r="I34" s="36" t="s">
        <v>40</v>
      </c>
      <c r="J34" s="36" t="s">
        <v>42</v>
      </c>
      <c r="L34" s="33"/>
    </row>
    <row r="35" spans="2:12" s="1" customFormat="1" ht="14.4" customHeight="1">
      <c r="B35" s="33"/>
      <c r="D35" s="53" t="s">
        <v>43</v>
      </c>
      <c r="E35" s="28" t="s">
        <v>44</v>
      </c>
      <c r="F35" s="84">
        <f>ROUND((SUM(BE95:BE269)),  2)</f>
        <v>0</v>
      </c>
      <c r="I35" s="94">
        <v>0.21</v>
      </c>
      <c r="J35" s="84">
        <f>ROUND(((SUM(BE95:BE269))*I35),  2)</f>
        <v>0</v>
      </c>
      <c r="L35" s="33"/>
    </row>
    <row r="36" spans="2:12" s="1" customFormat="1" ht="14.4" customHeight="1">
      <c r="B36" s="33"/>
      <c r="E36" s="28" t="s">
        <v>45</v>
      </c>
      <c r="F36" s="84">
        <f>ROUND((SUM(BF95:BF269)),  2)</f>
        <v>0</v>
      </c>
      <c r="I36" s="94">
        <v>0.12</v>
      </c>
      <c r="J36" s="84">
        <f>ROUND(((SUM(BF95:BF269))*I36),  2)</f>
        <v>0</v>
      </c>
      <c r="L36" s="33"/>
    </row>
    <row r="37" spans="2:12" s="1" customFormat="1" ht="14.4" hidden="1" customHeight="1">
      <c r="B37" s="33"/>
      <c r="E37" s="28" t="s">
        <v>46</v>
      </c>
      <c r="F37" s="84">
        <f>ROUND((SUM(BG95:BG269)),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47</v>
      </c>
      <c r="F38" s="84">
        <f>ROUND((SUM(BH95:BH269)),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48</v>
      </c>
      <c r="F39" s="84">
        <f>ROUND((SUM(BI95:BI269)),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49</v>
      </c>
      <c r="E41" s="55"/>
      <c r="F41" s="55"/>
      <c r="G41" s="97" t="s">
        <v>50</v>
      </c>
      <c r="H41" s="98" t="s">
        <v>51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106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26.25" customHeight="1">
      <c r="B50" s="33"/>
      <c r="E50" s="294" t="str">
        <f>E7</f>
        <v>Udržovací práce pro snížení energetické náročnosti budovy Šlichtovny - část střecha</v>
      </c>
      <c r="F50" s="295"/>
      <c r="G50" s="295"/>
      <c r="H50" s="295"/>
      <c r="L50" s="33"/>
    </row>
    <row r="51" spans="2:47" ht="12" customHeight="1">
      <c r="B51" s="21"/>
      <c r="C51" s="28" t="s">
        <v>102</v>
      </c>
      <c r="L51" s="21"/>
    </row>
    <row r="52" spans="2:47" s="1" customFormat="1" ht="16.5" customHeight="1">
      <c r="B52" s="33"/>
      <c r="E52" s="294" t="s">
        <v>103</v>
      </c>
      <c r="F52" s="292"/>
      <c r="G52" s="292"/>
      <c r="H52" s="292"/>
      <c r="L52" s="33"/>
    </row>
    <row r="53" spans="2:47" s="1" customFormat="1" ht="12" customHeight="1">
      <c r="B53" s="33"/>
      <c r="C53" s="28" t="s">
        <v>104</v>
      </c>
      <c r="L53" s="33"/>
    </row>
    <row r="54" spans="2:47" s="1" customFormat="1" ht="16.5" customHeight="1">
      <c r="B54" s="33"/>
      <c r="E54" s="291" t="str">
        <f>E11</f>
        <v>1 - Bourací práce</v>
      </c>
      <c r="F54" s="292"/>
      <c r="G54" s="292"/>
      <c r="H54" s="292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22</v>
      </c>
      <c r="F56" s="26" t="str">
        <f>F14</f>
        <v>Semily</v>
      </c>
      <c r="I56" s="28" t="s">
        <v>24</v>
      </c>
      <c r="J56" s="50" t="str">
        <f>IF(J14="","",J14)</f>
        <v>9. 4. 2026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26</v>
      </c>
      <c r="F58" s="26" t="str">
        <f>E17</f>
        <v>GI BUSINESS PARKS a.s.</v>
      </c>
      <c r="I58" s="28" t="s">
        <v>32</v>
      </c>
      <c r="J58" s="31" t="str">
        <f>E23</f>
        <v>Studio Raketoplán s.r.o.</v>
      </c>
      <c r="L58" s="33"/>
    </row>
    <row r="59" spans="2:47" s="1" customFormat="1" ht="15.15" customHeight="1">
      <c r="B59" s="33"/>
      <c r="C59" s="28" t="s">
        <v>30</v>
      </c>
      <c r="F59" s="26" t="str">
        <f>IF(E20="","",E20)</f>
        <v>Vyplň údaj</v>
      </c>
      <c r="I59" s="28" t="s">
        <v>35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107</v>
      </c>
      <c r="D61" s="95"/>
      <c r="E61" s="95"/>
      <c r="F61" s="95"/>
      <c r="G61" s="95"/>
      <c r="H61" s="95"/>
      <c r="I61" s="95"/>
      <c r="J61" s="102" t="s">
        <v>108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5" customHeight="1">
      <c r="B63" s="33"/>
      <c r="C63" s="103" t="s">
        <v>71</v>
      </c>
      <c r="J63" s="64">
        <f>J95</f>
        <v>0</v>
      </c>
      <c r="L63" s="33"/>
      <c r="AU63" s="18" t="s">
        <v>109</v>
      </c>
    </row>
    <row r="64" spans="2:47" s="8" customFormat="1" ht="24.9" customHeight="1">
      <c r="B64" s="104"/>
      <c r="D64" s="105" t="s">
        <v>110</v>
      </c>
      <c r="E64" s="106"/>
      <c r="F64" s="106"/>
      <c r="G64" s="106"/>
      <c r="H64" s="106"/>
      <c r="I64" s="106"/>
      <c r="J64" s="107">
        <f>J96</f>
        <v>0</v>
      </c>
      <c r="L64" s="104"/>
    </row>
    <row r="65" spans="2:12" s="9" customFormat="1" ht="19.95" customHeight="1">
      <c r="B65" s="108"/>
      <c r="D65" s="109" t="s">
        <v>111</v>
      </c>
      <c r="E65" s="110"/>
      <c r="F65" s="110"/>
      <c r="G65" s="110"/>
      <c r="H65" s="110"/>
      <c r="I65" s="110"/>
      <c r="J65" s="111">
        <f>J97</f>
        <v>0</v>
      </c>
      <c r="L65" s="108"/>
    </row>
    <row r="66" spans="2:12" s="9" customFormat="1" ht="19.95" customHeight="1">
      <c r="B66" s="108"/>
      <c r="D66" s="109" t="s">
        <v>112</v>
      </c>
      <c r="E66" s="110"/>
      <c r="F66" s="110"/>
      <c r="G66" s="110"/>
      <c r="H66" s="110"/>
      <c r="I66" s="110"/>
      <c r="J66" s="111">
        <f>J148</f>
        <v>0</v>
      </c>
      <c r="L66" s="108"/>
    </row>
    <row r="67" spans="2:12" s="8" customFormat="1" ht="24.9" customHeight="1">
      <c r="B67" s="104"/>
      <c r="D67" s="105" t="s">
        <v>113</v>
      </c>
      <c r="E67" s="106"/>
      <c r="F67" s="106"/>
      <c r="G67" s="106"/>
      <c r="H67" s="106"/>
      <c r="I67" s="106"/>
      <c r="J67" s="107">
        <f>J180</f>
        <v>0</v>
      </c>
      <c r="L67" s="104"/>
    </row>
    <row r="68" spans="2:12" s="9" customFormat="1" ht="19.95" customHeight="1">
      <c r="B68" s="108"/>
      <c r="D68" s="109" t="s">
        <v>114</v>
      </c>
      <c r="E68" s="110"/>
      <c r="F68" s="110"/>
      <c r="G68" s="110"/>
      <c r="H68" s="110"/>
      <c r="I68" s="110"/>
      <c r="J68" s="111">
        <f>J181</f>
        <v>0</v>
      </c>
      <c r="L68" s="108"/>
    </row>
    <row r="69" spans="2:12" s="9" customFormat="1" ht="19.95" customHeight="1">
      <c r="B69" s="108"/>
      <c r="D69" s="109" t="s">
        <v>115</v>
      </c>
      <c r="E69" s="110"/>
      <c r="F69" s="110"/>
      <c r="G69" s="110"/>
      <c r="H69" s="110"/>
      <c r="I69" s="110"/>
      <c r="J69" s="111">
        <f>J201</f>
        <v>0</v>
      </c>
      <c r="L69" s="108"/>
    </row>
    <row r="70" spans="2:12" s="9" customFormat="1" ht="19.95" customHeight="1">
      <c r="B70" s="108"/>
      <c r="D70" s="109" t="s">
        <v>116</v>
      </c>
      <c r="E70" s="110"/>
      <c r="F70" s="110"/>
      <c r="G70" s="110"/>
      <c r="H70" s="110"/>
      <c r="I70" s="110"/>
      <c r="J70" s="111">
        <f>J206</f>
        <v>0</v>
      </c>
      <c r="L70" s="108"/>
    </row>
    <row r="71" spans="2:12" s="9" customFormat="1" ht="19.95" customHeight="1">
      <c r="B71" s="108"/>
      <c r="D71" s="109" t="s">
        <v>117</v>
      </c>
      <c r="E71" s="110"/>
      <c r="F71" s="110"/>
      <c r="G71" s="110"/>
      <c r="H71" s="110"/>
      <c r="I71" s="110"/>
      <c r="J71" s="111">
        <f>J211</f>
        <v>0</v>
      </c>
      <c r="L71" s="108"/>
    </row>
    <row r="72" spans="2:12" s="9" customFormat="1" ht="19.95" customHeight="1">
      <c r="B72" s="108"/>
      <c r="D72" s="109" t="s">
        <v>118</v>
      </c>
      <c r="E72" s="110"/>
      <c r="F72" s="110"/>
      <c r="G72" s="110"/>
      <c r="H72" s="110"/>
      <c r="I72" s="110"/>
      <c r="J72" s="111">
        <f>J215</f>
        <v>0</v>
      </c>
      <c r="L72" s="108"/>
    </row>
    <row r="73" spans="2:12" s="9" customFormat="1" ht="19.95" customHeight="1">
      <c r="B73" s="108"/>
      <c r="D73" s="109" t="s">
        <v>119</v>
      </c>
      <c r="E73" s="110"/>
      <c r="F73" s="110"/>
      <c r="G73" s="110"/>
      <c r="H73" s="110"/>
      <c r="I73" s="110"/>
      <c r="J73" s="111">
        <f>J231</f>
        <v>0</v>
      </c>
      <c r="L73" s="108"/>
    </row>
    <row r="74" spans="2:12" s="1" customFormat="1" ht="21.75" customHeight="1">
      <c r="B74" s="33"/>
      <c r="L74" s="33"/>
    </row>
    <row r="75" spans="2:12" s="1" customFormat="1" ht="6.9" customHeight="1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33"/>
    </row>
    <row r="79" spans="2:12" s="1" customFormat="1" ht="6.9" customHeight="1"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33"/>
    </row>
    <row r="80" spans="2:12" s="1" customFormat="1" ht="24.9" customHeight="1">
      <c r="B80" s="33"/>
      <c r="C80" s="22" t="s">
        <v>120</v>
      </c>
      <c r="L80" s="33"/>
    </row>
    <row r="81" spans="2:63" s="1" customFormat="1" ht="6.9" customHeight="1">
      <c r="B81" s="33"/>
      <c r="L81" s="33"/>
    </row>
    <row r="82" spans="2:63" s="1" customFormat="1" ht="12" customHeight="1">
      <c r="B82" s="33"/>
      <c r="C82" s="28" t="s">
        <v>16</v>
      </c>
      <c r="L82" s="33"/>
    </row>
    <row r="83" spans="2:63" s="1" customFormat="1" ht="26.25" customHeight="1">
      <c r="B83" s="33"/>
      <c r="E83" s="294" t="str">
        <f>E7</f>
        <v>Udržovací práce pro snížení energetické náročnosti budovy Šlichtovny - část střecha</v>
      </c>
      <c r="F83" s="295"/>
      <c r="G83" s="295"/>
      <c r="H83" s="295"/>
      <c r="L83" s="33"/>
    </row>
    <row r="84" spans="2:63" ht="12" customHeight="1">
      <c r="B84" s="21"/>
      <c r="C84" s="28" t="s">
        <v>102</v>
      </c>
      <c r="L84" s="21"/>
    </row>
    <row r="85" spans="2:63" s="1" customFormat="1" ht="16.5" customHeight="1">
      <c r="B85" s="33"/>
      <c r="E85" s="294" t="s">
        <v>103</v>
      </c>
      <c r="F85" s="292"/>
      <c r="G85" s="292"/>
      <c r="H85" s="292"/>
      <c r="L85" s="33"/>
    </row>
    <row r="86" spans="2:63" s="1" customFormat="1" ht="12" customHeight="1">
      <c r="B86" s="33"/>
      <c r="C86" s="28" t="s">
        <v>104</v>
      </c>
      <c r="L86" s="33"/>
    </row>
    <row r="87" spans="2:63" s="1" customFormat="1" ht="16.5" customHeight="1">
      <c r="B87" s="33"/>
      <c r="E87" s="291" t="str">
        <f>E11</f>
        <v>1 - Bourací práce</v>
      </c>
      <c r="F87" s="292"/>
      <c r="G87" s="292"/>
      <c r="H87" s="292"/>
      <c r="L87" s="33"/>
    </row>
    <row r="88" spans="2:63" s="1" customFormat="1" ht="6.9" customHeight="1">
      <c r="B88" s="33"/>
      <c r="L88" s="33"/>
    </row>
    <row r="89" spans="2:63" s="1" customFormat="1" ht="12" customHeight="1">
      <c r="B89" s="33"/>
      <c r="C89" s="28" t="s">
        <v>22</v>
      </c>
      <c r="F89" s="26" t="str">
        <f>F14</f>
        <v>Semily</v>
      </c>
      <c r="I89" s="28" t="s">
        <v>24</v>
      </c>
      <c r="J89" s="50" t="str">
        <f>IF(J14="","",J14)</f>
        <v>9. 4. 2026</v>
      </c>
      <c r="L89" s="33"/>
    </row>
    <row r="90" spans="2:63" s="1" customFormat="1" ht="6.9" customHeight="1">
      <c r="B90" s="33"/>
      <c r="L90" s="33"/>
    </row>
    <row r="91" spans="2:63" s="1" customFormat="1" ht="25.65" customHeight="1">
      <c r="B91" s="33"/>
      <c r="C91" s="28" t="s">
        <v>26</v>
      </c>
      <c r="F91" s="26" t="str">
        <f>E17</f>
        <v>GI BUSINESS PARKS a.s.</v>
      </c>
      <c r="I91" s="28" t="s">
        <v>32</v>
      </c>
      <c r="J91" s="31" t="str">
        <f>E23</f>
        <v>Studio Raketoplán s.r.o.</v>
      </c>
      <c r="L91" s="33"/>
    </row>
    <row r="92" spans="2:63" s="1" customFormat="1" ht="15.15" customHeight="1">
      <c r="B92" s="33"/>
      <c r="C92" s="28" t="s">
        <v>30</v>
      </c>
      <c r="F92" s="26" t="str">
        <f>IF(E20="","",E20)</f>
        <v>Vyplň údaj</v>
      </c>
      <c r="I92" s="28" t="s">
        <v>35</v>
      </c>
      <c r="J92" s="31" t="str">
        <f>E26</f>
        <v xml:space="preserve"> </v>
      </c>
      <c r="L92" s="33"/>
    </row>
    <row r="93" spans="2:63" s="1" customFormat="1" ht="10.35" customHeight="1">
      <c r="B93" s="33"/>
      <c r="L93" s="33"/>
    </row>
    <row r="94" spans="2:63" s="10" customFormat="1" ht="29.25" customHeight="1">
      <c r="B94" s="112"/>
      <c r="C94" s="113" t="s">
        <v>121</v>
      </c>
      <c r="D94" s="114" t="s">
        <v>58</v>
      </c>
      <c r="E94" s="114" t="s">
        <v>54</v>
      </c>
      <c r="F94" s="114" t="s">
        <v>55</v>
      </c>
      <c r="G94" s="114" t="s">
        <v>122</v>
      </c>
      <c r="H94" s="114" t="s">
        <v>123</v>
      </c>
      <c r="I94" s="114" t="s">
        <v>124</v>
      </c>
      <c r="J94" s="114" t="s">
        <v>108</v>
      </c>
      <c r="K94" s="115" t="s">
        <v>125</v>
      </c>
      <c r="L94" s="112"/>
      <c r="M94" s="57" t="s">
        <v>21</v>
      </c>
      <c r="N94" s="58" t="s">
        <v>43</v>
      </c>
      <c r="O94" s="58" t="s">
        <v>126</v>
      </c>
      <c r="P94" s="58" t="s">
        <v>127</v>
      </c>
      <c r="Q94" s="58" t="s">
        <v>128</v>
      </c>
      <c r="R94" s="58" t="s">
        <v>129</v>
      </c>
      <c r="S94" s="58" t="s">
        <v>130</v>
      </c>
      <c r="T94" s="59" t="s">
        <v>131</v>
      </c>
    </row>
    <row r="95" spans="2:63" s="1" customFormat="1" ht="22.95" customHeight="1">
      <c r="B95" s="33"/>
      <c r="C95" s="62" t="s">
        <v>132</v>
      </c>
      <c r="J95" s="116">
        <f>BK95</f>
        <v>0</v>
      </c>
      <c r="L95" s="33"/>
      <c r="M95" s="60"/>
      <c r="N95" s="51"/>
      <c r="O95" s="51"/>
      <c r="P95" s="117">
        <f>P96+P180</f>
        <v>0</v>
      </c>
      <c r="Q95" s="51"/>
      <c r="R95" s="117">
        <f>R96+R180</f>
        <v>1.9220399999999999E-2</v>
      </c>
      <c r="S95" s="51"/>
      <c r="T95" s="118">
        <f>T96+T180</f>
        <v>48.054226419999999</v>
      </c>
      <c r="AT95" s="18" t="s">
        <v>72</v>
      </c>
      <c r="AU95" s="18" t="s">
        <v>109</v>
      </c>
      <c r="BK95" s="119">
        <f>BK96+BK180</f>
        <v>0</v>
      </c>
    </row>
    <row r="96" spans="2:63" s="11" customFormat="1" ht="25.95" customHeight="1">
      <c r="B96" s="120"/>
      <c r="D96" s="121" t="s">
        <v>72</v>
      </c>
      <c r="E96" s="122" t="s">
        <v>133</v>
      </c>
      <c r="F96" s="122" t="s">
        <v>134</v>
      </c>
      <c r="I96" s="123"/>
      <c r="J96" s="124">
        <f>BK96</f>
        <v>0</v>
      </c>
      <c r="L96" s="120"/>
      <c r="M96" s="125"/>
      <c r="P96" s="126">
        <f>P97+P148</f>
        <v>0</v>
      </c>
      <c r="R96" s="126">
        <f>R97+R148</f>
        <v>1.9220399999999999E-2</v>
      </c>
      <c r="T96" s="127">
        <f>T97+T148</f>
        <v>34.948459999999997</v>
      </c>
      <c r="AR96" s="121" t="s">
        <v>80</v>
      </c>
      <c r="AT96" s="128" t="s">
        <v>72</v>
      </c>
      <c r="AU96" s="128" t="s">
        <v>73</v>
      </c>
      <c r="AY96" s="121" t="s">
        <v>135</v>
      </c>
      <c r="BK96" s="129">
        <f>BK97+BK148</f>
        <v>0</v>
      </c>
    </row>
    <row r="97" spans="2:65" s="11" customFormat="1" ht="22.95" customHeight="1">
      <c r="B97" s="120"/>
      <c r="D97" s="121" t="s">
        <v>72</v>
      </c>
      <c r="E97" s="130" t="s">
        <v>136</v>
      </c>
      <c r="F97" s="130" t="s">
        <v>137</v>
      </c>
      <c r="I97" s="123"/>
      <c r="J97" s="131">
        <f>BK97</f>
        <v>0</v>
      </c>
      <c r="L97" s="120"/>
      <c r="M97" s="125"/>
      <c r="P97" s="126">
        <f>SUM(P98:P147)</f>
        <v>0</v>
      </c>
      <c r="R97" s="126">
        <f>SUM(R98:R147)</f>
        <v>1.9220399999999999E-2</v>
      </c>
      <c r="T97" s="127">
        <f>SUM(T98:T147)</f>
        <v>34.948459999999997</v>
      </c>
      <c r="AR97" s="121" t="s">
        <v>80</v>
      </c>
      <c r="AT97" s="128" t="s">
        <v>72</v>
      </c>
      <c r="AU97" s="128" t="s">
        <v>80</v>
      </c>
      <c r="AY97" s="121" t="s">
        <v>135</v>
      </c>
      <c r="BK97" s="129">
        <f>SUM(BK98:BK147)</f>
        <v>0</v>
      </c>
    </row>
    <row r="98" spans="2:65" s="1" customFormat="1" ht="37.950000000000003" customHeight="1">
      <c r="B98" s="33"/>
      <c r="C98" s="132" t="s">
        <v>80</v>
      </c>
      <c r="D98" s="132" t="s">
        <v>138</v>
      </c>
      <c r="E98" s="133" t="s">
        <v>139</v>
      </c>
      <c r="F98" s="134" t="s">
        <v>140</v>
      </c>
      <c r="G98" s="135" t="s">
        <v>141</v>
      </c>
      <c r="H98" s="136">
        <v>1.944</v>
      </c>
      <c r="I98" s="137"/>
      <c r="J98" s="138">
        <f>ROUND(I98*H98,2)</f>
        <v>0</v>
      </c>
      <c r="K98" s="134" t="s">
        <v>142</v>
      </c>
      <c r="L98" s="33"/>
      <c r="M98" s="139" t="s">
        <v>21</v>
      </c>
      <c r="N98" s="140" t="s">
        <v>44</v>
      </c>
      <c r="P98" s="141">
        <f>O98*H98</f>
        <v>0</v>
      </c>
      <c r="Q98" s="141">
        <v>0</v>
      </c>
      <c r="R98" s="141">
        <f>Q98*H98</f>
        <v>0</v>
      </c>
      <c r="S98" s="141">
        <v>1.95</v>
      </c>
      <c r="T98" s="142">
        <f>S98*H98</f>
        <v>3.7907999999999999</v>
      </c>
      <c r="AR98" s="143" t="s">
        <v>92</v>
      </c>
      <c r="AT98" s="143" t="s">
        <v>138</v>
      </c>
      <c r="AU98" s="143" t="s">
        <v>82</v>
      </c>
      <c r="AY98" s="18" t="s">
        <v>135</v>
      </c>
      <c r="BE98" s="144">
        <f>IF(N98="základní",J98,0)</f>
        <v>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8" t="s">
        <v>80</v>
      </c>
      <c r="BK98" s="144">
        <f>ROUND(I98*H98,2)</f>
        <v>0</v>
      </c>
      <c r="BL98" s="18" t="s">
        <v>92</v>
      </c>
      <c r="BM98" s="143" t="s">
        <v>143</v>
      </c>
    </row>
    <row r="99" spans="2:65" s="1" customFormat="1">
      <c r="B99" s="33"/>
      <c r="D99" s="145" t="s">
        <v>144</v>
      </c>
      <c r="F99" s="146" t="s">
        <v>145</v>
      </c>
      <c r="I99" s="147"/>
      <c r="L99" s="33"/>
      <c r="M99" s="148"/>
      <c r="T99" s="54"/>
      <c r="AT99" s="18" t="s">
        <v>144</v>
      </c>
      <c r="AU99" s="18" t="s">
        <v>82</v>
      </c>
    </row>
    <row r="100" spans="2:65" s="12" customFormat="1">
      <c r="B100" s="149"/>
      <c r="D100" s="150" t="s">
        <v>146</v>
      </c>
      <c r="E100" s="151" t="s">
        <v>21</v>
      </c>
      <c r="F100" s="152" t="s">
        <v>147</v>
      </c>
      <c r="H100" s="151" t="s">
        <v>21</v>
      </c>
      <c r="I100" s="153"/>
      <c r="L100" s="149"/>
      <c r="M100" s="154"/>
      <c r="T100" s="155"/>
      <c r="AT100" s="151" t="s">
        <v>146</v>
      </c>
      <c r="AU100" s="151" t="s">
        <v>82</v>
      </c>
      <c r="AV100" s="12" t="s">
        <v>80</v>
      </c>
      <c r="AW100" s="12" t="s">
        <v>34</v>
      </c>
      <c r="AX100" s="12" t="s">
        <v>73</v>
      </c>
      <c r="AY100" s="151" t="s">
        <v>135</v>
      </c>
    </row>
    <row r="101" spans="2:65" s="12" customFormat="1">
      <c r="B101" s="149"/>
      <c r="D101" s="150" t="s">
        <v>146</v>
      </c>
      <c r="E101" s="151" t="s">
        <v>21</v>
      </c>
      <c r="F101" s="152" t="s">
        <v>148</v>
      </c>
      <c r="H101" s="151" t="s">
        <v>21</v>
      </c>
      <c r="I101" s="153"/>
      <c r="L101" s="149"/>
      <c r="M101" s="154"/>
      <c r="T101" s="155"/>
      <c r="AT101" s="151" t="s">
        <v>146</v>
      </c>
      <c r="AU101" s="151" t="s">
        <v>82</v>
      </c>
      <c r="AV101" s="12" t="s">
        <v>80</v>
      </c>
      <c r="AW101" s="12" t="s">
        <v>34</v>
      </c>
      <c r="AX101" s="12" t="s">
        <v>73</v>
      </c>
      <c r="AY101" s="151" t="s">
        <v>135</v>
      </c>
    </row>
    <row r="102" spans="2:65" s="12" customFormat="1">
      <c r="B102" s="149"/>
      <c r="D102" s="150" t="s">
        <v>146</v>
      </c>
      <c r="E102" s="151" t="s">
        <v>21</v>
      </c>
      <c r="F102" s="152" t="s">
        <v>149</v>
      </c>
      <c r="H102" s="151" t="s">
        <v>21</v>
      </c>
      <c r="I102" s="153"/>
      <c r="L102" s="149"/>
      <c r="M102" s="154"/>
      <c r="T102" s="155"/>
      <c r="AT102" s="151" t="s">
        <v>146</v>
      </c>
      <c r="AU102" s="151" t="s">
        <v>82</v>
      </c>
      <c r="AV102" s="12" t="s">
        <v>80</v>
      </c>
      <c r="AW102" s="12" t="s">
        <v>34</v>
      </c>
      <c r="AX102" s="12" t="s">
        <v>73</v>
      </c>
      <c r="AY102" s="151" t="s">
        <v>135</v>
      </c>
    </row>
    <row r="103" spans="2:65" s="13" customFormat="1">
      <c r="B103" s="156"/>
      <c r="D103" s="150" t="s">
        <v>146</v>
      </c>
      <c r="E103" s="157" t="s">
        <v>21</v>
      </c>
      <c r="F103" s="158" t="s">
        <v>150</v>
      </c>
      <c r="H103" s="159">
        <v>1</v>
      </c>
      <c r="I103" s="160"/>
      <c r="L103" s="156"/>
      <c r="M103" s="161"/>
      <c r="T103" s="162"/>
      <c r="AT103" s="157" t="s">
        <v>146</v>
      </c>
      <c r="AU103" s="157" t="s">
        <v>82</v>
      </c>
      <c r="AV103" s="13" t="s">
        <v>82</v>
      </c>
      <c r="AW103" s="13" t="s">
        <v>34</v>
      </c>
      <c r="AX103" s="13" t="s">
        <v>73</v>
      </c>
      <c r="AY103" s="157" t="s">
        <v>135</v>
      </c>
    </row>
    <row r="104" spans="2:65" s="12" customFormat="1">
      <c r="B104" s="149"/>
      <c r="D104" s="150" t="s">
        <v>146</v>
      </c>
      <c r="E104" s="151" t="s">
        <v>21</v>
      </c>
      <c r="F104" s="152" t="s">
        <v>151</v>
      </c>
      <c r="H104" s="151" t="s">
        <v>21</v>
      </c>
      <c r="I104" s="153"/>
      <c r="L104" s="149"/>
      <c r="M104" s="154"/>
      <c r="T104" s="155"/>
      <c r="AT104" s="151" t="s">
        <v>146</v>
      </c>
      <c r="AU104" s="151" t="s">
        <v>82</v>
      </c>
      <c r="AV104" s="12" t="s">
        <v>80</v>
      </c>
      <c r="AW104" s="12" t="s">
        <v>34</v>
      </c>
      <c r="AX104" s="12" t="s">
        <v>73</v>
      </c>
      <c r="AY104" s="151" t="s">
        <v>135</v>
      </c>
    </row>
    <row r="105" spans="2:65" s="13" customFormat="1">
      <c r="B105" s="156"/>
      <c r="D105" s="150" t="s">
        <v>146</v>
      </c>
      <c r="E105" s="157" t="s">
        <v>21</v>
      </c>
      <c r="F105" s="158" t="s">
        <v>152</v>
      </c>
      <c r="H105" s="159">
        <v>0.94399999999999995</v>
      </c>
      <c r="I105" s="160"/>
      <c r="L105" s="156"/>
      <c r="M105" s="161"/>
      <c r="T105" s="162"/>
      <c r="AT105" s="157" t="s">
        <v>146</v>
      </c>
      <c r="AU105" s="157" t="s">
        <v>82</v>
      </c>
      <c r="AV105" s="13" t="s">
        <v>82</v>
      </c>
      <c r="AW105" s="13" t="s">
        <v>34</v>
      </c>
      <c r="AX105" s="13" t="s">
        <v>73</v>
      </c>
      <c r="AY105" s="157" t="s">
        <v>135</v>
      </c>
    </row>
    <row r="106" spans="2:65" s="14" customFormat="1">
      <c r="B106" s="163"/>
      <c r="D106" s="150" t="s">
        <v>146</v>
      </c>
      <c r="E106" s="164" t="s">
        <v>21</v>
      </c>
      <c r="F106" s="165" t="s">
        <v>153</v>
      </c>
      <c r="H106" s="166">
        <v>1.944</v>
      </c>
      <c r="I106" s="167"/>
      <c r="L106" s="163"/>
      <c r="M106" s="168"/>
      <c r="T106" s="169"/>
      <c r="AT106" s="164" t="s">
        <v>146</v>
      </c>
      <c r="AU106" s="164" t="s">
        <v>82</v>
      </c>
      <c r="AV106" s="14" t="s">
        <v>92</v>
      </c>
      <c r="AW106" s="14" t="s">
        <v>34</v>
      </c>
      <c r="AX106" s="14" t="s">
        <v>80</v>
      </c>
      <c r="AY106" s="164" t="s">
        <v>135</v>
      </c>
    </row>
    <row r="107" spans="2:65" s="1" customFormat="1" ht="37.950000000000003" customHeight="1">
      <c r="B107" s="33"/>
      <c r="C107" s="132" t="s">
        <v>82</v>
      </c>
      <c r="D107" s="132" t="s">
        <v>138</v>
      </c>
      <c r="E107" s="133" t="s">
        <v>154</v>
      </c>
      <c r="F107" s="134" t="s">
        <v>155</v>
      </c>
      <c r="G107" s="135" t="s">
        <v>141</v>
      </c>
      <c r="H107" s="136">
        <v>14.731999999999999</v>
      </c>
      <c r="I107" s="137"/>
      <c r="J107" s="138">
        <f>ROUND(I107*H107,2)</f>
        <v>0</v>
      </c>
      <c r="K107" s="134" t="s">
        <v>142</v>
      </c>
      <c r="L107" s="33"/>
      <c r="M107" s="139" t="s">
        <v>21</v>
      </c>
      <c r="N107" s="140" t="s">
        <v>44</v>
      </c>
      <c r="P107" s="141">
        <f>O107*H107</f>
        <v>0</v>
      </c>
      <c r="Q107" s="141">
        <v>0</v>
      </c>
      <c r="R107" s="141">
        <f>Q107*H107</f>
        <v>0</v>
      </c>
      <c r="S107" s="141">
        <v>1.175</v>
      </c>
      <c r="T107" s="142">
        <f>S107*H107</f>
        <v>17.310099999999998</v>
      </c>
      <c r="AR107" s="143" t="s">
        <v>92</v>
      </c>
      <c r="AT107" s="143" t="s">
        <v>138</v>
      </c>
      <c r="AU107" s="143" t="s">
        <v>82</v>
      </c>
      <c r="AY107" s="18" t="s">
        <v>135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80</v>
      </c>
      <c r="BK107" s="144">
        <f>ROUND(I107*H107,2)</f>
        <v>0</v>
      </c>
      <c r="BL107" s="18" t="s">
        <v>92</v>
      </c>
      <c r="BM107" s="143" t="s">
        <v>156</v>
      </c>
    </row>
    <row r="108" spans="2:65" s="1" customFormat="1">
      <c r="B108" s="33"/>
      <c r="D108" s="145" t="s">
        <v>144</v>
      </c>
      <c r="F108" s="146" t="s">
        <v>157</v>
      </c>
      <c r="I108" s="147"/>
      <c r="L108" s="33"/>
      <c r="M108" s="148"/>
      <c r="T108" s="54"/>
      <c r="AT108" s="18" t="s">
        <v>144</v>
      </c>
      <c r="AU108" s="18" t="s">
        <v>82</v>
      </c>
    </row>
    <row r="109" spans="2:65" s="1" customFormat="1" ht="19.2">
      <c r="B109" s="33"/>
      <c r="D109" s="150" t="s">
        <v>158</v>
      </c>
      <c r="F109" s="170" t="s">
        <v>159</v>
      </c>
      <c r="I109" s="147"/>
      <c r="L109" s="33"/>
      <c r="M109" s="148"/>
      <c r="T109" s="54"/>
      <c r="AT109" s="18" t="s">
        <v>158</v>
      </c>
      <c r="AU109" s="18" t="s">
        <v>82</v>
      </c>
    </row>
    <row r="110" spans="2:65" s="12" customFormat="1">
      <c r="B110" s="149"/>
      <c r="D110" s="150" t="s">
        <v>146</v>
      </c>
      <c r="E110" s="151" t="s">
        <v>21</v>
      </c>
      <c r="F110" s="152" t="s">
        <v>147</v>
      </c>
      <c r="H110" s="151" t="s">
        <v>21</v>
      </c>
      <c r="I110" s="153"/>
      <c r="L110" s="149"/>
      <c r="M110" s="154"/>
      <c r="T110" s="155"/>
      <c r="AT110" s="151" t="s">
        <v>146</v>
      </c>
      <c r="AU110" s="151" t="s">
        <v>82</v>
      </c>
      <c r="AV110" s="12" t="s">
        <v>80</v>
      </c>
      <c r="AW110" s="12" t="s">
        <v>34</v>
      </c>
      <c r="AX110" s="12" t="s">
        <v>73</v>
      </c>
      <c r="AY110" s="151" t="s">
        <v>135</v>
      </c>
    </row>
    <row r="111" spans="2:65" s="12" customFormat="1">
      <c r="B111" s="149"/>
      <c r="D111" s="150" t="s">
        <v>146</v>
      </c>
      <c r="E111" s="151" t="s">
        <v>21</v>
      </c>
      <c r="F111" s="152" t="s">
        <v>160</v>
      </c>
      <c r="H111" s="151" t="s">
        <v>21</v>
      </c>
      <c r="I111" s="153"/>
      <c r="L111" s="149"/>
      <c r="M111" s="154"/>
      <c r="T111" s="155"/>
      <c r="AT111" s="151" t="s">
        <v>146</v>
      </c>
      <c r="AU111" s="151" t="s">
        <v>82</v>
      </c>
      <c r="AV111" s="12" t="s">
        <v>80</v>
      </c>
      <c r="AW111" s="12" t="s">
        <v>34</v>
      </c>
      <c r="AX111" s="12" t="s">
        <v>73</v>
      </c>
      <c r="AY111" s="151" t="s">
        <v>135</v>
      </c>
    </row>
    <row r="112" spans="2:65" s="13" customFormat="1">
      <c r="B112" s="156"/>
      <c r="D112" s="150" t="s">
        <v>146</v>
      </c>
      <c r="E112" s="157" t="s">
        <v>21</v>
      </c>
      <c r="F112" s="158" t="s">
        <v>161</v>
      </c>
      <c r="H112" s="159">
        <v>0.622</v>
      </c>
      <c r="I112" s="160"/>
      <c r="L112" s="156"/>
      <c r="M112" s="161"/>
      <c r="T112" s="162"/>
      <c r="AT112" s="157" t="s">
        <v>146</v>
      </c>
      <c r="AU112" s="157" t="s">
        <v>82</v>
      </c>
      <c r="AV112" s="13" t="s">
        <v>82</v>
      </c>
      <c r="AW112" s="13" t="s">
        <v>34</v>
      </c>
      <c r="AX112" s="13" t="s">
        <v>73</v>
      </c>
      <c r="AY112" s="157" t="s">
        <v>135</v>
      </c>
    </row>
    <row r="113" spans="2:65" s="13" customFormat="1">
      <c r="B113" s="156"/>
      <c r="D113" s="150" t="s">
        <v>146</v>
      </c>
      <c r="E113" s="157" t="s">
        <v>21</v>
      </c>
      <c r="F113" s="158" t="s">
        <v>162</v>
      </c>
      <c r="H113" s="159">
        <v>1.2609999999999999</v>
      </c>
      <c r="I113" s="160"/>
      <c r="L113" s="156"/>
      <c r="M113" s="161"/>
      <c r="T113" s="162"/>
      <c r="AT113" s="157" t="s">
        <v>146</v>
      </c>
      <c r="AU113" s="157" t="s">
        <v>82</v>
      </c>
      <c r="AV113" s="13" t="s">
        <v>82</v>
      </c>
      <c r="AW113" s="13" t="s">
        <v>34</v>
      </c>
      <c r="AX113" s="13" t="s">
        <v>73</v>
      </c>
      <c r="AY113" s="157" t="s">
        <v>135</v>
      </c>
    </row>
    <row r="114" spans="2:65" s="12" customFormat="1">
      <c r="B114" s="149"/>
      <c r="D114" s="150" t="s">
        <v>146</v>
      </c>
      <c r="E114" s="151" t="s">
        <v>21</v>
      </c>
      <c r="F114" s="152" t="s">
        <v>163</v>
      </c>
      <c r="H114" s="151" t="s">
        <v>21</v>
      </c>
      <c r="I114" s="153"/>
      <c r="L114" s="149"/>
      <c r="M114" s="154"/>
      <c r="T114" s="155"/>
      <c r="AT114" s="151" t="s">
        <v>146</v>
      </c>
      <c r="AU114" s="151" t="s">
        <v>82</v>
      </c>
      <c r="AV114" s="12" t="s">
        <v>80</v>
      </c>
      <c r="AW114" s="12" t="s">
        <v>34</v>
      </c>
      <c r="AX114" s="12" t="s">
        <v>73</v>
      </c>
      <c r="AY114" s="151" t="s">
        <v>135</v>
      </c>
    </row>
    <row r="115" spans="2:65" s="13" customFormat="1">
      <c r="B115" s="156"/>
      <c r="D115" s="150" t="s">
        <v>146</v>
      </c>
      <c r="E115" s="157" t="s">
        <v>21</v>
      </c>
      <c r="F115" s="158" t="s">
        <v>164</v>
      </c>
      <c r="H115" s="159">
        <v>3.419</v>
      </c>
      <c r="I115" s="160"/>
      <c r="L115" s="156"/>
      <c r="M115" s="161"/>
      <c r="T115" s="162"/>
      <c r="AT115" s="157" t="s">
        <v>146</v>
      </c>
      <c r="AU115" s="157" t="s">
        <v>82</v>
      </c>
      <c r="AV115" s="13" t="s">
        <v>82</v>
      </c>
      <c r="AW115" s="13" t="s">
        <v>34</v>
      </c>
      <c r="AX115" s="13" t="s">
        <v>73</v>
      </c>
      <c r="AY115" s="157" t="s">
        <v>135</v>
      </c>
    </row>
    <row r="116" spans="2:65" s="12" customFormat="1">
      <c r="B116" s="149"/>
      <c r="D116" s="150" t="s">
        <v>146</v>
      </c>
      <c r="E116" s="151" t="s">
        <v>21</v>
      </c>
      <c r="F116" s="152" t="s">
        <v>165</v>
      </c>
      <c r="H116" s="151" t="s">
        <v>21</v>
      </c>
      <c r="I116" s="153"/>
      <c r="L116" s="149"/>
      <c r="M116" s="154"/>
      <c r="T116" s="155"/>
      <c r="AT116" s="151" t="s">
        <v>146</v>
      </c>
      <c r="AU116" s="151" t="s">
        <v>82</v>
      </c>
      <c r="AV116" s="12" t="s">
        <v>80</v>
      </c>
      <c r="AW116" s="12" t="s">
        <v>34</v>
      </c>
      <c r="AX116" s="12" t="s">
        <v>73</v>
      </c>
      <c r="AY116" s="151" t="s">
        <v>135</v>
      </c>
    </row>
    <row r="117" spans="2:65" s="13" customFormat="1">
      <c r="B117" s="156"/>
      <c r="D117" s="150" t="s">
        <v>146</v>
      </c>
      <c r="E117" s="157" t="s">
        <v>21</v>
      </c>
      <c r="F117" s="158" t="s">
        <v>166</v>
      </c>
      <c r="H117" s="159">
        <v>3.218</v>
      </c>
      <c r="I117" s="160"/>
      <c r="L117" s="156"/>
      <c r="M117" s="161"/>
      <c r="T117" s="162"/>
      <c r="AT117" s="157" t="s">
        <v>146</v>
      </c>
      <c r="AU117" s="157" t="s">
        <v>82</v>
      </c>
      <c r="AV117" s="13" t="s">
        <v>82</v>
      </c>
      <c r="AW117" s="13" t="s">
        <v>34</v>
      </c>
      <c r="AX117" s="13" t="s">
        <v>73</v>
      </c>
      <c r="AY117" s="157" t="s">
        <v>135</v>
      </c>
    </row>
    <row r="118" spans="2:65" s="12" customFormat="1">
      <c r="B118" s="149"/>
      <c r="D118" s="150" t="s">
        <v>146</v>
      </c>
      <c r="E118" s="151" t="s">
        <v>21</v>
      </c>
      <c r="F118" s="152" t="s">
        <v>167</v>
      </c>
      <c r="H118" s="151" t="s">
        <v>21</v>
      </c>
      <c r="I118" s="153"/>
      <c r="L118" s="149"/>
      <c r="M118" s="154"/>
      <c r="T118" s="155"/>
      <c r="AT118" s="151" t="s">
        <v>146</v>
      </c>
      <c r="AU118" s="151" t="s">
        <v>82</v>
      </c>
      <c r="AV118" s="12" t="s">
        <v>80</v>
      </c>
      <c r="AW118" s="12" t="s">
        <v>34</v>
      </c>
      <c r="AX118" s="12" t="s">
        <v>73</v>
      </c>
      <c r="AY118" s="151" t="s">
        <v>135</v>
      </c>
    </row>
    <row r="119" spans="2:65" s="13" customFormat="1">
      <c r="B119" s="156"/>
      <c r="D119" s="150" t="s">
        <v>146</v>
      </c>
      <c r="E119" s="157" t="s">
        <v>21</v>
      </c>
      <c r="F119" s="158" t="s">
        <v>168</v>
      </c>
      <c r="H119" s="159">
        <v>5.2119999999999997</v>
      </c>
      <c r="I119" s="160"/>
      <c r="L119" s="156"/>
      <c r="M119" s="161"/>
      <c r="T119" s="162"/>
      <c r="AT119" s="157" t="s">
        <v>146</v>
      </c>
      <c r="AU119" s="157" t="s">
        <v>82</v>
      </c>
      <c r="AV119" s="13" t="s">
        <v>82</v>
      </c>
      <c r="AW119" s="13" t="s">
        <v>34</v>
      </c>
      <c r="AX119" s="13" t="s">
        <v>73</v>
      </c>
      <c r="AY119" s="157" t="s">
        <v>135</v>
      </c>
    </row>
    <row r="120" spans="2:65" s="12" customFormat="1">
      <c r="B120" s="149"/>
      <c r="D120" s="150" t="s">
        <v>146</v>
      </c>
      <c r="E120" s="151" t="s">
        <v>21</v>
      </c>
      <c r="F120" s="152" t="s">
        <v>169</v>
      </c>
      <c r="H120" s="151" t="s">
        <v>21</v>
      </c>
      <c r="I120" s="153"/>
      <c r="L120" s="149"/>
      <c r="M120" s="154"/>
      <c r="T120" s="155"/>
      <c r="AT120" s="151" t="s">
        <v>146</v>
      </c>
      <c r="AU120" s="151" t="s">
        <v>82</v>
      </c>
      <c r="AV120" s="12" t="s">
        <v>80</v>
      </c>
      <c r="AW120" s="12" t="s">
        <v>34</v>
      </c>
      <c r="AX120" s="12" t="s">
        <v>73</v>
      </c>
      <c r="AY120" s="151" t="s">
        <v>135</v>
      </c>
    </row>
    <row r="121" spans="2:65" s="13" customFormat="1">
      <c r="B121" s="156"/>
      <c r="D121" s="150" t="s">
        <v>146</v>
      </c>
      <c r="E121" s="157" t="s">
        <v>21</v>
      </c>
      <c r="F121" s="158" t="s">
        <v>170</v>
      </c>
      <c r="H121" s="159">
        <v>1</v>
      </c>
      <c r="I121" s="160"/>
      <c r="L121" s="156"/>
      <c r="M121" s="161"/>
      <c r="T121" s="162"/>
      <c r="AT121" s="157" t="s">
        <v>146</v>
      </c>
      <c r="AU121" s="157" t="s">
        <v>82</v>
      </c>
      <c r="AV121" s="13" t="s">
        <v>82</v>
      </c>
      <c r="AW121" s="13" t="s">
        <v>34</v>
      </c>
      <c r="AX121" s="13" t="s">
        <v>73</v>
      </c>
      <c r="AY121" s="157" t="s">
        <v>135</v>
      </c>
    </row>
    <row r="122" spans="2:65" s="14" customFormat="1">
      <c r="B122" s="163"/>
      <c r="D122" s="150" t="s">
        <v>146</v>
      </c>
      <c r="E122" s="164" t="s">
        <v>21</v>
      </c>
      <c r="F122" s="165" t="s">
        <v>153</v>
      </c>
      <c r="H122" s="166">
        <v>14.731999999999999</v>
      </c>
      <c r="I122" s="167"/>
      <c r="L122" s="163"/>
      <c r="M122" s="168"/>
      <c r="T122" s="169"/>
      <c r="AT122" s="164" t="s">
        <v>146</v>
      </c>
      <c r="AU122" s="164" t="s">
        <v>82</v>
      </c>
      <c r="AV122" s="14" t="s">
        <v>92</v>
      </c>
      <c r="AW122" s="14" t="s">
        <v>34</v>
      </c>
      <c r="AX122" s="14" t="s">
        <v>80</v>
      </c>
      <c r="AY122" s="164" t="s">
        <v>135</v>
      </c>
    </row>
    <row r="123" spans="2:65" s="1" customFormat="1" ht="24.15" customHeight="1">
      <c r="B123" s="33"/>
      <c r="C123" s="132" t="s">
        <v>89</v>
      </c>
      <c r="D123" s="132" t="s">
        <v>138</v>
      </c>
      <c r="E123" s="133" t="s">
        <v>171</v>
      </c>
      <c r="F123" s="134" t="s">
        <v>172</v>
      </c>
      <c r="G123" s="135" t="s">
        <v>141</v>
      </c>
      <c r="H123" s="136">
        <v>3.016</v>
      </c>
      <c r="I123" s="137"/>
      <c r="J123" s="138">
        <f>ROUND(I123*H123,2)</f>
        <v>0</v>
      </c>
      <c r="K123" s="134" t="s">
        <v>142</v>
      </c>
      <c r="L123" s="33"/>
      <c r="M123" s="139" t="s">
        <v>21</v>
      </c>
      <c r="N123" s="140" t="s">
        <v>44</v>
      </c>
      <c r="P123" s="141">
        <f>O123*H123</f>
        <v>0</v>
      </c>
      <c r="Q123" s="141">
        <v>0</v>
      </c>
      <c r="R123" s="141">
        <f>Q123*H123</f>
        <v>0</v>
      </c>
      <c r="S123" s="141">
        <v>2.4</v>
      </c>
      <c r="T123" s="142">
        <f>S123*H123</f>
        <v>7.2383999999999995</v>
      </c>
      <c r="AR123" s="143" t="s">
        <v>92</v>
      </c>
      <c r="AT123" s="143" t="s">
        <v>138</v>
      </c>
      <c r="AU123" s="143" t="s">
        <v>82</v>
      </c>
      <c r="AY123" s="18" t="s">
        <v>135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8" t="s">
        <v>80</v>
      </c>
      <c r="BK123" s="144">
        <f>ROUND(I123*H123,2)</f>
        <v>0</v>
      </c>
      <c r="BL123" s="18" t="s">
        <v>92</v>
      </c>
      <c r="BM123" s="143" t="s">
        <v>173</v>
      </c>
    </row>
    <row r="124" spans="2:65" s="1" customFormat="1">
      <c r="B124" s="33"/>
      <c r="D124" s="145" t="s">
        <v>144</v>
      </c>
      <c r="F124" s="146" t="s">
        <v>174</v>
      </c>
      <c r="I124" s="147"/>
      <c r="L124" s="33"/>
      <c r="M124" s="148"/>
      <c r="T124" s="54"/>
      <c r="AT124" s="18" t="s">
        <v>144</v>
      </c>
      <c r="AU124" s="18" t="s">
        <v>82</v>
      </c>
    </row>
    <row r="125" spans="2:65" s="12" customFormat="1">
      <c r="B125" s="149"/>
      <c r="D125" s="150" t="s">
        <v>146</v>
      </c>
      <c r="E125" s="151" t="s">
        <v>21</v>
      </c>
      <c r="F125" s="152" t="s">
        <v>175</v>
      </c>
      <c r="H125" s="151" t="s">
        <v>21</v>
      </c>
      <c r="I125" s="153"/>
      <c r="L125" s="149"/>
      <c r="M125" s="154"/>
      <c r="T125" s="155"/>
      <c r="AT125" s="151" t="s">
        <v>146</v>
      </c>
      <c r="AU125" s="151" t="s">
        <v>82</v>
      </c>
      <c r="AV125" s="12" t="s">
        <v>80</v>
      </c>
      <c r="AW125" s="12" t="s">
        <v>34</v>
      </c>
      <c r="AX125" s="12" t="s">
        <v>73</v>
      </c>
      <c r="AY125" s="151" t="s">
        <v>135</v>
      </c>
    </row>
    <row r="126" spans="2:65" s="13" customFormat="1">
      <c r="B126" s="156"/>
      <c r="D126" s="150" t="s">
        <v>146</v>
      </c>
      <c r="E126" s="157" t="s">
        <v>21</v>
      </c>
      <c r="F126" s="158" t="s">
        <v>176</v>
      </c>
      <c r="H126" s="159">
        <v>3.016</v>
      </c>
      <c r="I126" s="160"/>
      <c r="L126" s="156"/>
      <c r="M126" s="161"/>
      <c r="T126" s="162"/>
      <c r="AT126" s="157" t="s">
        <v>146</v>
      </c>
      <c r="AU126" s="157" t="s">
        <v>82</v>
      </c>
      <c r="AV126" s="13" t="s">
        <v>82</v>
      </c>
      <c r="AW126" s="13" t="s">
        <v>34</v>
      </c>
      <c r="AX126" s="13" t="s">
        <v>73</v>
      </c>
      <c r="AY126" s="157" t="s">
        <v>135</v>
      </c>
    </row>
    <row r="127" spans="2:65" s="14" customFormat="1">
      <c r="B127" s="163"/>
      <c r="D127" s="150" t="s">
        <v>146</v>
      </c>
      <c r="E127" s="164" t="s">
        <v>21</v>
      </c>
      <c r="F127" s="165" t="s">
        <v>153</v>
      </c>
      <c r="H127" s="166">
        <v>3.016</v>
      </c>
      <c r="I127" s="167"/>
      <c r="L127" s="163"/>
      <c r="M127" s="168"/>
      <c r="T127" s="169"/>
      <c r="AT127" s="164" t="s">
        <v>146</v>
      </c>
      <c r="AU127" s="164" t="s">
        <v>82</v>
      </c>
      <c r="AV127" s="14" t="s">
        <v>92</v>
      </c>
      <c r="AW127" s="14" t="s">
        <v>34</v>
      </c>
      <c r="AX127" s="14" t="s">
        <v>80</v>
      </c>
      <c r="AY127" s="164" t="s">
        <v>135</v>
      </c>
    </row>
    <row r="128" spans="2:65" s="1" customFormat="1" ht="24.15" customHeight="1">
      <c r="B128" s="33"/>
      <c r="C128" s="132" t="s">
        <v>92</v>
      </c>
      <c r="D128" s="132" t="s">
        <v>138</v>
      </c>
      <c r="E128" s="133" t="s">
        <v>177</v>
      </c>
      <c r="F128" s="134" t="s">
        <v>178</v>
      </c>
      <c r="G128" s="135" t="s">
        <v>141</v>
      </c>
      <c r="H128" s="136">
        <v>1.1759999999999999</v>
      </c>
      <c r="I128" s="137"/>
      <c r="J128" s="138">
        <f>ROUND(I128*H128,2)</f>
        <v>0</v>
      </c>
      <c r="K128" s="134" t="s">
        <v>142</v>
      </c>
      <c r="L128" s="33"/>
      <c r="M128" s="139" t="s">
        <v>21</v>
      </c>
      <c r="N128" s="140" t="s">
        <v>44</v>
      </c>
      <c r="P128" s="141">
        <f>O128*H128</f>
        <v>0</v>
      </c>
      <c r="Q128" s="141">
        <v>0</v>
      </c>
      <c r="R128" s="141">
        <f>Q128*H128</f>
        <v>0</v>
      </c>
      <c r="S128" s="141">
        <v>2.2000000000000002</v>
      </c>
      <c r="T128" s="142">
        <f>S128*H128</f>
        <v>2.5872000000000002</v>
      </c>
      <c r="AR128" s="143" t="s">
        <v>92</v>
      </c>
      <c r="AT128" s="143" t="s">
        <v>138</v>
      </c>
      <c r="AU128" s="143" t="s">
        <v>82</v>
      </c>
      <c r="AY128" s="18" t="s">
        <v>135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8" t="s">
        <v>80</v>
      </c>
      <c r="BK128" s="144">
        <f>ROUND(I128*H128,2)</f>
        <v>0</v>
      </c>
      <c r="BL128" s="18" t="s">
        <v>92</v>
      </c>
      <c r="BM128" s="143" t="s">
        <v>179</v>
      </c>
    </row>
    <row r="129" spans="2:65" s="1" customFormat="1">
      <c r="B129" s="33"/>
      <c r="D129" s="145" t="s">
        <v>144</v>
      </c>
      <c r="F129" s="146" t="s">
        <v>180</v>
      </c>
      <c r="I129" s="147"/>
      <c r="L129" s="33"/>
      <c r="M129" s="148"/>
      <c r="T129" s="54"/>
      <c r="AT129" s="18" t="s">
        <v>144</v>
      </c>
      <c r="AU129" s="18" t="s">
        <v>82</v>
      </c>
    </row>
    <row r="130" spans="2:65" s="12" customFormat="1">
      <c r="B130" s="149"/>
      <c r="D130" s="150" t="s">
        <v>146</v>
      </c>
      <c r="E130" s="151" t="s">
        <v>21</v>
      </c>
      <c r="F130" s="152" t="s">
        <v>181</v>
      </c>
      <c r="H130" s="151" t="s">
        <v>21</v>
      </c>
      <c r="I130" s="153"/>
      <c r="L130" s="149"/>
      <c r="M130" s="154"/>
      <c r="T130" s="155"/>
      <c r="AT130" s="151" t="s">
        <v>146</v>
      </c>
      <c r="AU130" s="151" t="s">
        <v>82</v>
      </c>
      <c r="AV130" s="12" t="s">
        <v>80</v>
      </c>
      <c r="AW130" s="12" t="s">
        <v>34</v>
      </c>
      <c r="AX130" s="12" t="s">
        <v>73</v>
      </c>
      <c r="AY130" s="151" t="s">
        <v>135</v>
      </c>
    </row>
    <row r="131" spans="2:65" s="13" customFormat="1">
      <c r="B131" s="156"/>
      <c r="D131" s="150" t="s">
        <v>146</v>
      </c>
      <c r="E131" s="157" t="s">
        <v>21</v>
      </c>
      <c r="F131" s="158" t="s">
        <v>182</v>
      </c>
      <c r="H131" s="159">
        <v>1.1759999999999999</v>
      </c>
      <c r="I131" s="160"/>
      <c r="L131" s="156"/>
      <c r="M131" s="161"/>
      <c r="T131" s="162"/>
      <c r="AT131" s="157" t="s">
        <v>146</v>
      </c>
      <c r="AU131" s="157" t="s">
        <v>82</v>
      </c>
      <c r="AV131" s="13" t="s">
        <v>82</v>
      </c>
      <c r="AW131" s="13" t="s">
        <v>34</v>
      </c>
      <c r="AX131" s="13" t="s">
        <v>73</v>
      </c>
      <c r="AY131" s="157" t="s">
        <v>135</v>
      </c>
    </row>
    <row r="132" spans="2:65" s="14" customFormat="1">
      <c r="B132" s="163"/>
      <c r="D132" s="150" t="s">
        <v>146</v>
      </c>
      <c r="E132" s="164" t="s">
        <v>21</v>
      </c>
      <c r="F132" s="165" t="s">
        <v>153</v>
      </c>
      <c r="H132" s="166">
        <v>1.1759999999999999</v>
      </c>
      <c r="I132" s="167"/>
      <c r="L132" s="163"/>
      <c r="M132" s="168"/>
      <c r="T132" s="169"/>
      <c r="AT132" s="164" t="s">
        <v>146</v>
      </c>
      <c r="AU132" s="164" t="s">
        <v>82</v>
      </c>
      <c r="AV132" s="14" t="s">
        <v>92</v>
      </c>
      <c r="AW132" s="14" t="s">
        <v>34</v>
      </c>
      <c r="AX132" s="14" t="s">
        <v>80</v>
      </c>
      <c r="AY132" s="164" t="s">
        <v>135</v>
      </c>
    </row>
    <row r="133" spans="2:65" s="1" customFormat="1" ht="44.25" customHeight="1">
      <c r="B133" s="33"/>
      <c r="C133" s="132" t="s">
        <v>183</v>
      </c>
      <c r="D133" s="132" t="s">
        <v>138</v>
      </c>
      <c r="E133" s="133" t="s">
        <v>184</v>
      </c>
      <c r="F133" s="134" t="s">
        <v>185</v>
      </c>
      <c r="G133" s="135" t="s">
        <v>186</v>
      </c>
      <c r="H133" s="136">
        <v>6.84</v>
      </c>
      <c r="I133" s="137"/>
      <c r="J133" s="138">
        <f>ROUND(I133*H133,2)</f>
        <v>0</v>
      </c>
      <c r="K133" s="134" t="s">
        <v>142</v>
      </c>
      <c r="L133" s="33"/>
      <c r="M133" s="139" t="s">
        <v>21</v>
      </c>
      <c r="N133" s="140" t="s">
        <v>44</v>
      </c>
      <c r="P133" s="141">
        <f>O133*H133</f>
        <v>0</v>
      </c>
      <c r="Q133" s="141">
        <v>2.81E-3</v>
      </c>
      <c r="R133" s="141">
        <f>Q133*H133</f>
        <v>1.9220399999999999E-2</v>
      </c>
      <c r="S133" s="141">
        <v>6.9000000000000006E-2</v>
      </c>
      <c r="T133" s="142">
        <f>S133*H133</f>
        <v>0.47196000000000005</v>
      </c>
      <c r="AR133" s="143" t="s">
        <v>92</v>
      </c>
      <c r="AT133" s="143" t="s">
        <v>138</v>
      </c>
      <c r="AU133" s="143" t="s">
        <v>82</v>
      </c>
      <c r="AY133" s="18" t="s">
        <v>135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80</v>
      </c>
      <c r="BK133" s="144">
        <f>ROUND(I133*H133,2)</f>
        <v>0</v>
      </c>
      <c r="BL133" s="18" t="s">
        <v>92</v>
      </c>
      <c r="BM133" s="143" t="s">
        <v>187</v>
      </c>
    </row>
    <row r="134" spans="2:65" s="1" customFormat="1">
      <c r="B134" s="33"/>
      <c r="D134" s="145" t="s">
        <v>144</v>
      </c>
      <c r="F134" s="146" t="s">
        <v>188</v>
      </c>
      <c r="I134" s="147"/>
      <c r="L134" s="33"/>
      <c r="M134" s="148"/>
      <c r="T134" s="54"/>
      <c r="AT134" s="18" t="s">
        <v>144</v>
      </c>
      <c r="AU134" s="18" t="s">
        <v>82</v>
      </c>
    </row>
    <row r="135" spans="2:65" s="12" customFormat="1">
      <c r="B135" s="149"/>
      <c r="D135" s="150" t="s">
        <v>146</v>
      </c>
      <c r="E135" s="151" t="s">
        <v>21</v>
      </c>
      <c r="F135" s="152" t="s">
        <v>189</v>
      </c>
      <c r="H135" s="151" t="s">
        <v>21</v>
      </c>
      <c r="I135" s="153"/>
      <c r="L135" s="149"/>
      <c r="M135" s="154"/>
      <c r="T135" s="155"/>
      <c r="AT135" s="151" t="s">
        <v>146</v>
      </c>
      <c r="AU135" s="151" t="s">
        <v>82</v>
      </c>
      <c r="AV135" s="12" t="s">
        <v>80</v>
      </c>
      <c r="AW135" s="12" t="s">
        <v>34</v>
      </c>
      <c r="AX135" s="12" t="s">
        <v>73</v>
      </c>
      <c r="AY135" s="151" t="s">
        <v>135</v>
      </c>
    </row>
    <row r="136" spans="2:65" s="13" customFormat="1">
      <c r="B136" s="156"/>
      <c r="D136" s="150" t="s">
        <v>146</v>
      </c>
      <c r="E136" s="157" t="s">
        <v>21</v>
      </c>
      <c r="F136" s="158" t="s">
        <v>190</v>
      </c>
      <c r="H136" s="159">
        <v>6.84</v>
      </c>
      <c r="I136" s="160"/>
      <c r="L136" s="156"/>
      <c r="M136" s="161"/>
      <c r="T136" s="162"/>
      <c r="AT136" s="157" t="s">
        <v>146</v>
      </c>
      <c r="AU136" s="157" t="s">
        <v>82</v>
      </c>
      <c r="AV136" s="13" t="s">
        <v>82</v>
      </c>
      <c r="AW136" s="13" t="s">
        <v>34</v>
      </c>
      <c r="AX136" s="13" t="s">
        <v>73</v>
      </c>
      <c r="AY136" s="157" t="s">
        <v>135</v>
      </c>
    </row>
    <row r="137" spans="2:65" s="14" customFormat="1">
      <c r="B137" s="163"/>
      <c r="D137" s="150" t="s">
        <v>146</v>
      </c>
      <c r="E137" s="164" t="s">
        <v>21</v>
      </c>
      <c r="F137" s="165" t="s">
        <v>153</v>
      </c>
      <c r="H137" s="166">
        <v>6.84</v>
      </c>
      <c r="I137" s="167"/>
      <c r="L137" s="163"/>
      <c r="M137" s="168"/>
      <c r="T137" s="169"/>
      <c r="AT137" s="164" t="s">
        <v>146</v>
      </c>
      <c r="AU137" s="164" t="s">
        <v>82</v>
      </c>
      <c r="AV137" s="14" t="s">
        <v>92</v>
      </c>
      <c r="AW137" s="14" t="s">
        <v>34</v>
      </c>
      <c r="AX137" s="14" t="s">
        <v>80</v>
      </c>
      <c r="AY137" s="164" t="s">
        <v>135</v>
      </c>
    </row>
    <row r="138" spans="2:65" s="1" customFormat="1" ht="49.2" customHeight="1">
      <c r="B138" s="33"/>
      <c r="C138" s="132" t="s">
        <v>191</v>
      </c>
      <c r="D138" s="132" t="s">
        <v>138</v>
      </c>
      <c r="E138" s="133" t="s">
        <v>192</v>
      </c>
      <c r="F138" s="134" t="s">
        <v>193</v>
      </c>
      <c r="G138" s="135" t="s">
        <v>194</v>
      </c>
      <c r="H138" s="136">
        <v>72</v>
      </c>
      <c r="I138" s="137"/>
      <c r="J138" s="138">
        <f>ROUND(I138*H138,2)</f>
        <v>0</v>
      </c>
      <c r="K138" s="134" t="s">
        <v>21</v>
      </c>
      <c r="L138" s="33"/>
      <c r="M138" s="139" t="s">
        <v>21</v>
      </c>
      <c r="N138" s="140" t="s">
        <v>44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92</v>
      </c>
      <c r="AT138" s="143" t="s">
        <v>138</v>
      </c>
      <c r="AU138" s="143" t="s">
        <v>82</v>
      </c>
      <c r="AY138" s="18" t="s">
        <v>135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8" t="s">
        <v>80</v>
      </c>
      <c r="BK138" s="144">
        <f>ROUND(I138*H138,2)</f>
        <v>0</v>
      </c>
      <c r="BL138" s="18" t="s">
        <v>92</v>
      </c>
      <c r="BM138" s="143" t="s">
        <v>195</v>
      </c>
    </row>
    <row r="139" spans="2:65" s="1" customFormat="1" ht="28.8">
      <c r="B139" s="33"/>
      <c r="D139" s="150" t="s">
        <v>158</v>
      </c>
      <c r="F139" s="170" t="s">
        <v>196</v>
      </c>
      <c r="I139" s="147"/>
      <c r="L139" s="33"/>
      <c r="M139" s="148"/>
      <c r="T139" s="54"/>
      <c r="AT139" s="18" t="s">
        <v>158</v>
      </c>
      <c r="AU139" s="18" t="s">
        <v>82</v>
      </c>
    </row>
    <row r="140" spans="2:65" s="13" customFormat="1">
      <c r="B140" s="156"/>
      <c r="D140" s="150" t="s">
        <v>146</v>
      </c>
      <c r="E140" s="157" t="s">
        <v>21</v>
      </c>
      <c r="F140" s="158" t="s">
        <v>197</v>
      </c>
      <c r="H140" s="159">
        <v>72</v>
      </c>
      <c r="I140" s="160"/>
      <c r="L140" s="156"/>
      <c r="M140" s="161"/>
      <c r="T140" s="162"/>
      <c r="AT140" s="157" t="s">
        <v>146</v>
      </c>
      <c r="AU140" s="157" t="s">
        <v>82</v>
      </c>
      <c r="AV140" s="13" t="s">
        <v>82</v>
      </c>
      <c r="AW140" s="13" t="s">
        <v>34</v>
      </c>
      <c r="AX140" s="13" t="s">
        <v>73</v>
      </c>
      <c r="AY140" s="157" t="s">
        <v>135</v>
      </c>
    </row>
    <row r="141" spans="2:65" s="14" customFormat="1">
      <c r="B141" s="163"/>
      <c r="D141" s="150" t="s">
        <v>146</v>
      </c>
      <c r="E141" s="164" t="s">
        <v>21</v>
      </c>
      <c r="F141" s="165" t="s">
        <v>153</v>
      </c>
      <c r="H141" s="166">
        <v>72</v>
      </c>
      <c r="I141" s="167"/>
      <c r="L141" s="163"/>
      <c r="M141" s="168"/>
      <c r="T141" s="169"/>
      <c r="AT141" s="164" t="s">
        <v>146</v>
      </c>
      <c r="AU141" s="164" t="s">
        <v>82</v>
      </c>
      <c r="AV141" s="14" t="s">
        <v>92</v>
      </c>
      <c r="AW141" s="14" t="s">
        <v>34</v>
      </c>
      <c r="AX141" s="14" t="s">
        <v>80</v>
      </c>
      <c r="AY141" s="164" t="s">
        <v>135</v>
      </c>
    </row>
    <row r="142" spans="2:65" s="1" customFormat="1" ht="49.2" customHeight="1">
      <c r="B142" s="33"/>
      <c r="C142" s="132" t="s">
        <v>198</v>
      </c>
      <c r="D142" s="132" t="s">
        <v>138</v>
      </c>
      <c r="E142" s="133" t="s">
        <v>199</v>
      </c>
      <c r="F142" s="134" t="s">
        <v>200</v>
      </c>
      <c r="G142" s="135" t="s">
        <v>201</v>
      </c>
      <c r="H142" s="136">
        <v>70</v>
      </c>
      <c r="I142" s="137"/>
      <c r="J142" s="138">
        <f>ROUND(I142*H142,2)</f>
        <v>0</v>
      </c>
      <c r="K142" s="134" t="s">
        <v>21</v>
      </c>
      <c r="L142" s="33"/>
      <c r="M142" s="139" t="s">
        <v>21</v>
      </c>
      <c r="N142" s="140" t="s">
        <v>44</v>
      </c>
      <c r="P142" s="141">
        <f>O142*H142</f>
        <v>0</v>
      </c>
      <c r="Q142" s="141">
        <v>0</v>
      </c>
      <c r="R142" s="141">
        <f>Q142*H142</f>
        <v>0</v>
      </c>
      <c r="S142" s="141">
        <v>0.05</v>
      </c>
      <c r="T142" s="142">
        <f>S142*H142</f>
        <v>3.5</v>
      </c>
      <c r="AR142" s="143" t="s">
        <v>92</v>
      </c>
      <c r="AT142" s="143" t="s">
        <v>138</v>
      </c>
      <c r="AU142" s="143" t="s">
        <v>82</v>
      </c>
      <c r="AY142" s="18" t="s">
        <v>135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80</v>
      </c>
      <c r="BK142" s="144">
        <f>ROUND(I142*H142,2)</f>
        <v>0</v>
      </c>
      <c r="BL142" s="18" t="s">
        <v>92</v>
      </c>
      <c r="BM142" s="143" t="s">
        <v>202</v>
      </c>
    </row>
    <row r="143" spans="2:65" s="13" customFormat="1">
      <c r="B143" s="156"/>
      <c r="D143" s="150" t="s">
        <v>146</v>
      </c>
      <c r="E143" s="157" t="s">
        <v>21</v>
      </c>
      <c r="F143" s="158" t="s">
        <v>203</v>
      </c>
      <c r="H143" s="159">
        <v>70</v>
      </c>
      <c r="I143" s="160"/>
      <c r="L143" s="156"/>
      <c r="M143" s="161"/>
      <c r="T143" s="162"/>
      <c r="AT143" s="157" t="s">
        <v>146</v>
      </c>
      <c r="AU143" s="157" t="s">
        <v>82</v>
      </c>
      <c r="AV143" s="13" t="s">
        <v>82</v>
      </c>
      <c r="AW143" s="13" t="s">
        <v>34</v>
      </c>
      <c r="AX143" s="13" t="s">
        <v>73</v>
      </c>
      <c r="AY143" s="157" t="s">
        <v>135</v>
      </c>
    </row>
    <row r="144" spans="2:65" s="14" customFormat="1">
      <c r="B144" s="163"/>
      <c r="D144" s="150" t="s">
        <v>146</v>
      </c>
      <c r="E144" s="164" t="s">
        <v>21</v>
      </c>
      <c r="F144" s="165" t="s">
        <v>153</v>
      </c>
      <c r="H144" s="166">
        <v>70</v>
      </c>
      <c r="I144" s="167"/>
      <c r="L144" s="163"/>
      <c r="M144" s="168"/>
      <c r="T144" s="169"/>
      <c r="AT144" s="164" t="s">
        <v>146</v>
      </c>
      <c r="AU144" s="164" t="s">
        <v>82</v>
      </c>
      <c r="AV144" s="14" t="s">
        <v>92</v>
      </c>
      <c r="AW144" s="14" t="s">
        <v>34</v>
      </c>
      <c r="AX144" s="14" t="s">
        <v>80</v>
      </c>
      <c r="AY144" s="164" t="s">
        <v>135</v>
      </c>
    </row>
    <row r="145" spans="2:65" s="1" customFormat="1" ht="24.15" customHeight="1">
      <c r="B145" s="33"/>
      <c r="C145" s="132" t="s">
        <v>204</v>
      </c>
      <c r="D145" s="132" t="s">
        <v>138</v>
      </c>
      <c r="E145" s="133" t="s">
        <v>205</v>
      </c>
      <c r="F145" s="134" t="s">
        <v>206</v>
      </c>
      <c r="G145" s="135" t="s">
        <v>207</v>
      </c>
      <c r="H145" s="136">
        <v>1</v>
      </c>
      <c r="I145" s="137"/>
      <c r="J145" s="138">
        <f>ROUND(I145*H145,2)</f>
        <v>0</v>
      </c>
      <c r="K145" s="134" t="s">
        <v>21</v>
      </c>
      <c r="L145" s="33"/>
      <c r="M145" s="139" t="s">
        <v>21</v>
      </c>
      <c r="N145" s="140" t="s">
        <v>44</v>
      </c>
      <c r="P145" s="141">
        <f>O145*H145</f>
        <v>0</v>
      </c>
      <c r="Q145" s="141">
        <v>0</v>
      </c>
      <c r="R145" s="141">
        <f>Q145*H145</f>
        <v>0</v>
      </c>
      <c r="S145" s="141">
        <v>0.05</v>
      </c>
      <c r="T145" s="142">
        <f>S145*H145</f>
        <v>0.05</v>
      </c>
      <c r="AR145" s="143" t="s">
        <v>92</v>
      </c>
      <c r="AT145" s="143" t="s">
        <v>138</v>
      </c>
      <c r="AU145" s="143" t="s">
        <v>82</v>
      </c>
      <c r="AY145" s="18" t="s">
        <v>135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8" t="s">
        <v>80</v>
      </c>
      <c r="BK145" s="144">
        <f>ROUND(I145*H145,2)</f>
        <v>0</v>
      </c>
      <c r="BL145" s="18" t="s">
        <v>92</v>
      </c>
      <c r="BM145" s="143" t="s">
        <v>208</v>
      </c>
    </row>
    <row r="146" spans="2:65" s="13" customFormat="1">
      <c r="B146" s="156"/>
      <c r="D146" s="150" t="s">
        <v>146</v>
      </c>
      <c r="E146" s="157" t="s">
        <v>21</v>
      </c>
      <c r="F146" s="158" t="s">
        <v>80</v>
      </c>
      <c r="H146" s="159">
        <v>1</v>
      </c>
      <c r="I146" s="160"/>
      <c r="L146" s="156"/>
      <c r="M146" s="161"/>
      <c r="T146" s="162"/>
      <c r="AT146" s="157" t="s">
        <v>146</v>
      </c>
      <c r="AU146" s="157" t="s">
        <v>82</v>
      </c>
      <c r="AV146" s="13" t="s">
        <v>82</v>
      </c>
      <c r="AW146" s="13" t="s">
        <v>34</v>
      </c>
      <c r="AX146" s="13" t="s">
        <v>73</v>
      </c>
      <c r="AY146" s="157" t="s">
        <v>135</v>
      </c>
    </row>
    <row r="147" spans="2:65" s="14" customFormat="1">
      <c r="B147" s="163"/>
      <c r="D147" s="150" t="s">
        <v>146</v>
      </c>
      <c r="E147" s="164" t="s">
        <v>21</v>
      </c>
      <c r="F147" s="165" t="s">
        <v>153</v>
      </c>
      <c r="H147" s="166">
        <v>1</v>
      </c>
      <c r="I147" s="167"/>
      <c r="L147" s="163"/>
      <c r="M147" s="168"/>
      <c r="T147" s="169"/>
      <c r="AT147" s="164" t="s">
        <v>146</v>
      </c>
      <c r="AU147" s="164" t="s">
        <v>82</v>
      </c>
      <c r="AV147" s="14" t="s">
        <v>92</v>
      </c>
      <c r="AW147" s="14" t="s">
        <v>34</v>
      </c>
      <c r="AX147" s="14" t="s">
        <v>80</v>
      </c>
      <c r="AY147" s="164" t="s">
        <v>135</v>
      </c>
    </row>
    <row r="148" spans="2:65" s="11" customFormat="1" ht="22.95" customHeight="1">
      <c r="B148" s="120"/>
      <c r="D148" s="121" t="s">
        <v>72</v>
      </c>
      <c r="E148" s="130" t="s">
        <v>209</v>
      </c>
      <c r="F148" s="130" t="s">
        <v>210</v>
      </c>
      <c r="I148" s="123"/>
      <c r="J148" s="131">
        <f>BK148</f>
        <v>0</v>
      </c>
      <c r="L148" s="120"/>
      <c r="M148" s="125"/>
      <c r="P148" s="126">
        <f>SUM(P149:P179)</f>
        <v>0</v>
      </c>
      <c r="R148" s="126">
        <f>SUM(R149:R179)</f>
        <v>0</v>
      </c>
      <c r="T148" s="127">
        <f>SUM(T149:T179)</f>
        <v>0</v>
      </c>
      <c r="AR148" s="121" t="s">
        <v>80</v>
      </c>
      <c r="AT148" s="128" t="s">
        <v>72</v>
      </c>
      <c r="AU148" s="128" t="s">
        <v>80</v>
      </c>
      <c r="AY148" s="121" t="s">
        <v>135</v>
      </c>
      <c r="BK148" s="129">
        <f>SUM(BK149:BK179)</f>
        <v>0</v>
      </c>
    </row>
    <row r="149" spans="2:65" s="1" customFormat="1" ht="37.950000000000003" customHeight="1">
      <c r="B149" s="33"/>
      <c r="C149" s="132" t="s">
        <v>136</v>
      </c>
      <c r="D149" s="132" t="s">
        <v>138</v>
      </c>
      <c r="E149" s="133" t="s">
        <v>211</v>
      </c>
      <c r="F149" s="134" t="s">
        <v>212</v>
      </c>
      <c r="G149" s="135" t="s">
        <v>213</v>
      </c>
      <c r="H149" s="136">
        <v>48.054000000000002</v>
      </c>
      <c r="I149" s="137"/>
      <c r="J149" s="138">
        <f>ROUND(I149*H149,2)</f>
        <v>0</v>
      </c>
      <c r="K149" s="134" t="s">
        <v>142</v>
      </c>
      <c r="L149" s="33"/>
      <c r="M149" s="139" t="s">
        <v>21</v>
      </c>
      <c r="N149" s="140" t="s">
        <v>44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92</v>
      </c>
      <c r="AT149" s="143" t="s">
        <v>138</v>
      </c>
      <c r="AU149" s="143" t="s">
        <v>82</v>
      </c>
      <c r="AY149" s="18" t="s">
        <v>135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8" t="s">
        <v>80</v>
      </c>
      <c r="BK149" s="144">
        <f>ROUND(I149*H149,2)</f>
        <v>0</v>
      </c>
      <c r="BL149" s="18" t="s">
        <v>92</v>
      </c>
      <c r="BM149" s="143" t="s">
        <v>214</v>
      </c>
    </row>
    <row r="150" spans="2:65" s="1" customFormat="1">
      <c r="B150" s="33"/>
      <c r="D150" s="145" t="s">
        <v>144</v>
      </c>
      <c r="F150" s="146" t="s">
        <v>215</v>
      </c>
      <c r="I150" s="147"/>
      <c r="L150" s="33"/>
      <c r="M150" s="148"/>
      <c r="T150" s="54"/>
      <c r="AT150" s="18" t="s">
        <v>144</v>
      </c>
      <c r="AU150" s="18" t="s">
        <v>82</v>
      </c>
    </row>
    <row r="151" spans="2:65" s="1" customFormat="1" ht="33" customHeight="1">
      <c r="B151" s="33"/>
      <c r="C151" s="132" t="s">
        <v>216</v>
      </c>
      <c r="D151" s="132" t="s">
        <v>138</v>
      </c>
      <c r="E151" s="133" t="s">
        <v>217</v>
      </c>
      <c r="F151" s="134" t="s">
        <v>218</v>
      </c>
      <c r="G151" s="135" t="s">
        <v>213</v>
      </c>
      <c r="H151" s="136">
        <v>48.054000000000002</v>
      </c>
      <c r="I151" s="137"/>
      <c r="J151" s="138">
        <f>ROUND(I151*H151,2)</f>
        <v>0</v>
      </c>
      <c r="K151" s="134" t="s">
        <v>142</v>
      </c>
      <c r="L151" s="33"/>
      <c r="M151" s="139" t="s">
        <v>21</v>
      </c>
      <c r="N151" s="140" t="s">
        <v>44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92</v>
      </c>
      <c r="AT151" s="143" t="s">
        <v>138</v>
      </c>
      <c r="AU151" s="143" t="s">
        <v>82</v>
      </c>
      <c r="AY151" s="18" t="s">
        <v>135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8" t="s">
        <v>80</v>
      </c>
      <c r="BK151" s="144">
        <f>ROUND(I151*H151,2)</f>
        <v>0</v>
      </c>
      <c r="BL151" s="18" t="s">
        <v>92</v>
      </c>
      <c r="BM151" s="143" t="s">
        <v>219</v>
      </c>
    </row>
    <row r="152" spans="2:65" s="1" customFormat="1">
      <c r="B152" s="33"/>
      <c r="D152" s="145" t="s">
        <v>144</v>
      </c>
      <c r="F152" s="146" t="s">
        <v>220</v>
      </c>
      <c r="I152" s="147"/>
      <c r="L152" s="33"/>
      <c r="M152" s="148"/>
      <c r="T152" s="54"/>
      <c r="AT152" s="18" t="s">
        <v>144</v>
      </c>
      <c r="AU152" s="18" t="s">
        <v>82</v>
      </c>
    </row>
    <row r="153" spans="2:65" s="1" customFormat="1" ht="44.25" customHeight="1">
      <c r="B153" s="33"/>
      <c r="C153" s="132" t="s">
        <v>221</v>
      </c>
      <c r="D153" s="132" t="s">
        <v>138</v>
      </c>
      <c r="E153" s="133" t="s">
        <v>222</v>
      </c>
      <c r="F153" s="134" t="s">
        <v>223</v>
      </c>
      <c r="G153" s="135" t="s">
        <v>213</v>
      </c>
      <c r="H153" s="136">
        <v>913.02599999999995</v>
      </c>
      <c r="I153" s="137"/>
      <c r="J153" s="138">
        <f>ROUND(I153*H153,2)</f>
        <v>0</v>
      </c>
      <c r="K153" s="134" t="s">
        <v>142</v>
      </c>
      <c r="L153" s="33"/>
      <c r="M153" s="139" t="s">
        <v>21</v>
      </c>
      <c r="N153" s="140" t="s">
        <v>44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92</v>
      </c>
      <c r="AT153" s="143" t="s">
        <v>138</v>
      </c>
      <c r="AU153" s="143" t="s">
        <v>82</v>
      </c>
      <c r="AY153" s="18" t="s">
        <v>135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80</v>
      </c>
      <c r="BK153" s="144">
        <f>ROUND(I153*H153,2)</f>
        <v>0</v>
      </c>
      <c r="BL153" s="18" t="s">
        <v>92</v>
      </c>
      <c r="BM153" s="143" t="s">
        <v>224</v>
      </c>
    </row>
    <row r="154" spans="2:65" s="1" customFormat="1">
      <c r="B154" s="33"/>
      <c r="D154" s="145" t="s">
        <v>144</v>
      </c>
      <c r="F154" s="146" t="s">
        <v>225</v>
      </c>
      <c r="I154" s="147"/>
      <c r="L154" s="33"/>
      <c r="M154" s="148"/>
      <c r="T154" s="54"/>
      <c r="AT154" s="18" t="s">
        <v>144</v>
      </c>
      <c r="AU154" s="18" t="s">
        <v>82</v>
      </c>
    </row>
    <row r="155" spans="2:65" s="12" customFormat="1">
      <c r="B155" s="149"/>
      <c r="D155" s="150" t="s">
        <v>146</v>
      </c>
      <c r="E155" s="151" t="s">
        <v>21</v>
      </c>
      <c r="F155" s="152" t="s">
        <v>226</v>
      </c>
      <c r="H155" s="151" t="s">
        <v>21</v>
      </c>
      <c r="I155" s="153"/>
      <c r="L155" s="149"/>
      <c r="M155" s="154"/>
      <c r="T155" s="155"/>
      <c r="AT155" s="151" t="s">
        <v>146</v>
      </c>
      <c r="AU155" s="151" t="s">
        <v>82</v>
      </c>
      <c r="AV155" s="12" t="s">
        <v>80</v>
      </c>
      <c r="AW155" s="12" t="s">
        <v>34</v>
      </c>
      <c r="AX155" s="12" t="s">
        <v>73</v>
      </c>
      <c r="AY155" s="151" t="s">
        <v>135</v>
      </c>
    </row>
    <row r="156" spans="2:65" s="13" customFormat="1">
      <c r="B156" s="156"/>
      <c r="D156" s="150" t="s">
        <v>146</v>
      </c>
      <c r="E156" s="157" t="s">
        <v>21</v>
      </c>
      <c r="F156" s="158" t="s">
        <v>227</v>
      </c>
      <c r="H156" s="159">
        <v>913.02599999999995</v>
      </c>
      <c r="I156" s="160"/>
      <c r="L156" s="156"/>
      <c r="M156" s="161"/>
      <c r="T156" s="162"/>
      <c r="AT156" s="157" t="s">
        <v>146</v>
      </c>
      <c r="AU156" s="157" t="s">
        <v>82</v>
      </c>
      <c r="AV156" s="13" t="s">
        <v>82</v>
      </c>
      <c r="AW156" s="13" t="s">
        <v>34</v>
      </c>
      <c r="AX156" s="13" t="s">
        <v>73</v>
      </c>
      <c r="AY156" s="157" t="s">
        <v>135</v>
      </c>
    </row>
    <row r="157" spans="2:65" s="14" customFormat="1">
      <c r="B157" s="163"/>
      <c r="D157" s="150" t="s">
        <v>146</v>
      </c>
      <c r="E157" s="164" t="s">
        <v>21</v>
      </c>
      <c r="F157" s="165" t="s">
        <v>153</v>
      </c>
      <c r="H157" s="166">
        <v>913.02599999999995</v>
      </c>
      <c r="I157" s="167"/>
      <c r="L157" s="163"/>
      <c r="M157" s="168"/>
      <c r="T157" s="169"/>
      <c r="AT157" s="164" t="s">
        <v>146</v>
      </c>
      <c r="AU157" s="164" t="s">
        <v>82</v>
      </c>
      <c r="AV157" s="14" t="s">
        <v>92</v>
      </c>
      <c r="AW157" s="14" t="s">
        <v>34</v>
      </c>
      <c r="AX157" s="14" t="s">
        <v>80</v>
      </c>
      <c r="AY157" s="164" t="s">
        <v>135</v>
      </c>
    </row>
    <row r="158" spans="2:65" s="1" customFormat="1" ht="37.950000000000003" customHeight="1">
      <c r="B158" s="33"/>
      <c r="C158" s="132" t="s">
        <v>8</v>
      </c>
      <c r="D158" s="132" t="s">
        <v>138</v>
      </c>
      <c r="E158" s="133" t="s">
        <v>228</v>
      </c>
      <c r="F158" s="134" t="s">
        <v>229</v>
      </c>
      <c r="G158" s="135" t="s">
        <v>213</v>
      </c>
      <c r="H158" s="136">
        <v>2.6</v>
      </c>
      <c r="I158" s="137"/>
      <c r="J158" s="138">
        <f>ROUND(I158*H158,2)</f>
        <v>0</v>
      </c>
      <c r="K158" s="134" t="s">
        <v>142</v>
      </c>
      <c r="L158" s="33"/>
      <c r="M158" s="139" t="s">
        <v>21</v>
      </c>
      <c r="N158" s="140" t="s">
        <v>44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92</v>
      </c>
      <c r="AT158" s="143" t="s">
        <v>138</v>
      </c>
      <c r="AU158" s="143" t="s">
        <v>82</v>
      </c>
      <c r="AY158" s="18" t="s">
        <v>135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8" t="s">
        <v>80</v>
      </c>
      <c r="BK158" s="144">
        <f>ROUND(I158*H158,2)</f>
        <v>0</v>
      </c>
      <c r="BL158" s="18" t="s">
        <v>92</v>
      </c>
      <c r="BM158" s="143" t="s">
        <v>230</v>
      </c>
    </row>
    <row r="159" spans="2:65" s="1" customFormat="1">
      <c r="B159" s="33"/>
      <c r="D159" s="145" t="s">
        <v>144</v>
      </c>
      <c r="F159" s="146" t="s">
        <v>231</v>
      </c>
      <c r="I159" s="147"/>
      <c r="L159" s="33"/>
      <c r="M159" s="148"/>
      <c r="T159" s="54"/>
      <c r="AT159" s="18" t="s">
        <v>144</v>
      </c>
      <c r="AU159" s="18" t="s">
        <v>82</v>
      </c>
    </row>
    <row r="160" spans="2:65" s="13" customFormat="1">
      <c r="B160" s="156"/>
      <c r="D160" s="150" t="s">
        <v>146</v>
      </c>
      <c r="E160" s="157" t="s">
        <v>21</v>
      </c>
      <c r="F160" s="158" t="s">
        <v>232</v>
      </c>
      <c r="H160" s="159">
        <v>2.6</v>
      </c>
      <c r="I160" s="160"/>
      <c r="L160" s="156"/>
      <c r="M160" s="161"/>
      <c r="T160" s="162"/>
      <c r="AT160" s="157" t="s">
        <v>146</v>
      </c>
      <c r="AU160" s="157" t="s">
        <v>82</v>
      </c>
      <c r="AV160" s="13" t="s">
        <v>82</v>
      </c>
      <c r="AW160" s="13" t="s">
        <v>34</v>
      </c>
      <c r="AX160" s="13" t="s">
        <v>73</v>
      </c>
      <c r="AY160" s="157" t="s">
        <v>135</v>
      </c>
    </row>
    <row r="161" spans="2:65" s="14" customFormat="1">
      <c r="B161" s="163"/>
      <c r="D161" s="150" t="s">
        <v>146</v>
      </c>
      <c r="E161" s="164" t="s">
        <v>21</v>
      </c>
      <c r="F161" s="165" t="s">
        <v>153</v>
      </c>
      <c r="H161" s="166">
        <v>2.6</v>
      </c>
      <c r="I161" s="167"/>
      <c r="L161" s="163"/>
      <c r="M161" s="168"/>
      <c r="T161" s="169"/>
      <c r="AT161" s="164" t="s">
        <v>146</v>
      </c>
      <c r="AU161" s="164" t="s">
        <v>82</v>
      </c>
      <c r="AV161" s="14" t="s">
        <v>92</v>
      </c>
      <c r="AW161" s="14" t="s">
        <v>34</v>
      </c>
      <c r="AX161" s="14" t="s">
        <v>80</v>
      </c>
      <c r="AY161" s="164" t="s">
        <v>135</v>
      </c>
    </row>
    <row r="162" spans="2:65" s="1" customFormat="1" ht="44.25" customHeight="1">
      <c r="B162" s="33"/>
      <c r="C162" s="132" t="s">
        <v>233</v>
      </c>
      <c r="D162" s="132" t="s">
        <v>138</v>
      </c>
      <c r="E162" s="133" t="s">
        <v>234</v>
      </c>
      <c r="F162" s="134" t="s">
        <v>235</v>
      </c>
      <c r="G162" s="135" t="s">
        <v>213</v>
      </c>
      <c r="H162" s="136">
        <v>1.2</v>
      </c>
      <c r="I162" s="137"/>
      <c r="J162" s="138">
        <f>ROUND(I162*H162,2)</f>
        <v>0</v>
      </c>
      <c r="K162" s="134" t="s">
        <v>142</v>
      </c>
      <c r="L162" s="33"/>
      <c r="M162" s="139" t="s">
        <v>21</v>
      </c>
      <c r="N162" s="140" t="s">
        <v>44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92</v>
      </c>
      <c r="AT162" s="143" t="s">
        <v>138</v>
      </c>
      <c r="AU162" s="143" t="s">
        <v>82</v>
      </c>
      <c r="AY162" s="18" t="s">
        <v>135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80</v>
      </c>
      <c r="BK162" s="144">
        <f>ROUND(I162*H162,2)</f>
        <v>0</v>
      </c>
      <c r="BL162" s="18" t="s">
        <v>92</v>
      </c>
      <c r="BM162" s="143" t="s">
        <v>236</v>
      </c>
    </row>
    <row r="163" spans="2:65" s="1" customFormat="1">
      <c r="B163" s="33"/>
      <c r="D163" s="145" t="s">
        <v>144</v>
      </c>
      <c r="F163" s="146" t="s">
        <v>237</v>
      </c>
      <c r="I163" s="147"/>
      <c r="L163" s="33"/>
      <c r="M163" s="148"/>
      <c r="T163" s="54"/>
      <c r="AT163" s="18" t="s">
        <v>144</v>
      </c>
      <c r="AU163" s="18" t="s">
        <v>82</v>
      </c>
    </row>
    <row r="164" spans="2:65" s="13" customFormat="1">
      <c r="B164" s="156"/>
      <c r="D164" s="150" t="s">
        <v>146</v>
      </c>
      <c r="E164" s="157" t="s">
        <v>21</v>
      </c>
      <c r="F164" s="158" t="s">
        <v>238</v>
      </c>
      <c r="H164" s="159">
        <v>1.2</v>
      </c>
      <c r="I164" s="160"/>
      <c r="L164" s="156"/>
      <c r="M164" s="161"/>
      <c r="T164" s="162"/>
      <c r="AT164" s="157" t="s">
        <v>146</v>
      </c>
      <c r="AU164" s="157" t="s">
        <v>82</v>
      </c>
      <c r="AV164" s="13" t="s">
        <v>82</v>
      </c>
      <c r="AW164" s="13" t="s">
        <v>34</v>
      </c>
      <c r="AX164" s="13" t="s">
        <v>73</v>
      </c>
      <c r="AY164" s="157" t="s">
        <v>135</v>
      </c>
    </row>
    <row r="165" spans="2:65" s="14" customFormat="1">
      <c r="B165" s="163"/>
      <c r="D165" s="150" t="s">
        <v>146</v>
      </c>
      <c r="E165" s="164" t="s">
        <v>21</v>
      </c>
      <c r="F165" s="165" t="s">
        <v>153</v>
      </c>
      <c r="H165" s="166">
        <v>1.2</v>
      </c>
      <c r="I165" s="167"/>
      <c r="L165" s="163"/>
      <c r="M165" s="168"/>
      <c r="T165" s="169"/>
      <c r="AT165" s="164" t="s">
        <v>146</v>
      </c>
      <c r="AU165" s="164" t="s">
        <v>82</v>
      </c>
      <c r="AV165" s="14" t="s">
        <v>92</v>
      </c>
      <c r="AW165" s="14" t="s">
        <v>34</v>
      </c>
      <c r="AX165" s="14" t="s">
        <v>80</v>
      </c>
      <c r="AY165" s="164" t="s">
        <v>135</v>
      </c>
    </row>
    <row r="166" spans="2:65" s="1" customFormat="1" ht="55.5" customHeight="1">
      <c r="B166" s="33"/>
      <c r="C166" s="132" t="s">
        <v>239</v>
      </c>
      <c r="D166" s="132" t="s">
        <v>138</v>
      </c>
      <c r="E166" s="133" t="s">
        <v>240</v>
      </c>
      <c r="F166" s="134" t="s">
        <v>241</v>
      </c>
      <c r="G166" s="135" t="s">
        <v>213</v>
      </c>
      <c r="H166" s="136">
        <v>32.154000000000003</v>
      </c>
      <c r="I166" s="137"/>
      <c r="J166" s="138">
        <f>ROUND(I166*H166,2)</f>
        <v>0</v>
      </c>
      <c r="K166" s="134" t="s">
        <v>142</v>
      </c>
      <c r="L166" s="33"/>
      <c r="M166" s="139" t="s">
        <v>21</v>
      </c>
      <c r="N166" s="140" t="s">
        <v>44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92</v>
      </c>
      <c r="AT166" s="143" t="s">
        <v>138</v>
      </c>
      <c r="AU166" s="143" t="s">
        <v>82</v>
      </c>
      <c r="AY166" s="18" t="s">
        <v>135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8" t="s">
        <v>80</v>
      </c>
      <c r="BK166" s="144">
        <f>ROUND(I166*H166,2)</f>
        <v>0</v>
      </c>
      <c r="BL166" s="18" t="s">
        <v>92</v>
      </c>
      <c r="BM166" s="143" t="s">
        <v>242</v>
      </c>
    </row>
    <row r="167" spans="2:65" s="1" customFormat="1">
      <c r="B167" s="33"/>
      <c r="D167" s="145" t="s">
        <v>144</v>
      </c>
      <c r="F167" s="146" t="s">
        <v>243</v>
      </c>
      <c r="I167" s="147"/>
      <c r="L167" s="33"/>
      <c r="M167" s="148"/>
      <c r="T167" s="54"/>
      <c r="AT167" s="18" t="s">
        <v>144</v>
      </c>
      <c r="AU167" s="18" t="s">
        <v>82</v>
      </c>
    </row>
    <row r="168" spans="2:65" s="13" customFormat="1">
      <c r="B168" s="156"/>
      <c r="D168" s="150" t="s">
        <v>146</v>
      </c>
      <c r="E168" s="157" t="s">
        <v>21</v>
      </c>
      <c r="F168" s="158" t="s">
        <v>244</v>
      </c>
      <c r="H168" s="159">
        <v>32.154000000000003</v>
      </c>
      <c r="I168" s="160"/>
      <c r="L168" s="156"/>
      <c r="M168" s="161"/>
      <c r="T168" s="162"/>
      <c r="AT168" s="157" t="s">
        <v>146</v>
      </c>
      <c r="AU168" s="157" t="s">
        <v>82</v>
      </c>
      <c r="AV168" s="13" t="s">
        <v>82</v>
      </c>
      <c r="AW168" s="13" t="s">
        <v>34</v>
      </c>
      <c r="AX168" s="13" t="s">
        <v>73</v>
      </c>
      <c r="AY168" s="157" t="s">
        <v>135</v>
      </c>
    </row>
    <row r="169" spans="2:65" s="14" customFormat="1">
      <c r="B169" s="163"/>
      <c r="D169" s="150" t="s">
        <v>146</v>
      </c>
      <c r="E169" s="164" t="s">
        <v>21</v>
      </c>
      <c r="F169" s="165" t="s">
        <v>153</v>
      </c>
      <c r="H169" s="166">
        <v>32.154000000000003</v>
      </c>
      <c r="I169" s="167"/>
      <c r="L169" s="163"/>
      <c r="M169" s="168"/>
      <c r="T169" s="169"/>
      <c r="AT169" s="164" t="s">
        <v>146</v>
      </c>
      <c r="AU169" s="164" t="s">
        <v>82</v>
      </c>
      <c r="AV169" s="14" t="s">
        <v>92</v>
      </c>
      <c r="AW169" s="14" t="s">
        <v>34</v>
      </c>
      <c r="AX169" s="14" t="s">
        <v>80</v>
      </c>
      <c r="AY169" s="164" t="s">
        <v>135</v>
      </c>
    </row>
    <row r="170" spans="2:65" s="1" customFormat="1" ht="44.25" customHeight="1">
      <c r="B170" s="33"/>
      <c r="C170" s="132" t="s">
        <v>245</v>
      </c>
      <c r="D170" s="132" t="s">
        <v>138</v>
      </c>
      <c r="E170" s="133" t="s">
        <v>246</v>
      </c>
      <c r="F170" s="134" t="s">
        <v>247</v>
      </c>
      <c r="G170" s="135" t="s">
        <v>213</v>
      </c>
      <c r="H170" s="136">
        <v>3</v>
      </c>
      <c r="I170" s="137"/>
      <c r="J170" s="138">
        <f>ROUND(I170*H170,2)</f>
        <v>0</v>
      </c>
      <c r="K170" s="134" t="s">
        <v>142</v>
      </c>
      <c r="L170" s="33"/>
      <c r="M170" s="139" t="s">
        <v>21</v>
      </c>
      <c r="N170" s="140" t="s">
        <v>44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92</v>
      </c>
      <c r="AT170" s="143" t="s">
        <v>138</v>
      </c>
      <c r="AU170" s="143" t="s">
        <v>82</v>
      </c>
      <c r="AY170" s="18" t="s">
        <v>135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8" t="s">
        <v>80</v>
      </c>
      <c r="BK170" s="144">
        <f>ROUND(I170*H170,2)</f>
        <v>0</v>
      </c>
      <c r="BL170" s="18" t="s">
        <v>92</v>
      </c>
      <c r="BM170" s="143" t="s">
        <v>248</v>
      </c>
    </row>
    <row r="171" spans="2:65" s="1" customFormat="1">
      <c r="B171" s="33"/>
      <c r="D171" s="145" t="s">
        <v>144</v>
      </c>
      <c r="F171" s="146" t="s">
        <v>249</v>
      </c>
      <c r="I171" s="147"/>
      <c r="L171" s="33"/>
      <c r="M171" s="148"/>
      <c r="T171" s="54"/>
      <c r="AT171" s="18" t="s">
        <v>144</v>
      </c>
      <c r="AU171" s="18" t="s">
        <v>82</v>
      </c>
    </row>
    <row r="172" spans="2:65" s="13" customFormat="1">
      <c r="B172" s="156"/>
      <c r="D172" s="150" t="s">
        <v>146</v>
      </c>
      <c r="E172" s="157" t="s">
        <v>21</v>
      </c>
      <c r="F172" s="158" t="s">
        <v>250</v>
      </c>
      <c r="H172" s="159">
        <v>3</v>
      </c>
      <c r="I172" s="160"/>
      <c r="L172" s="156"/>
      <c r="M172" s="161"/>
      <c r="T172" s="162"/>
      <c r="AT172" s="157" t="s">
        <v>146</v>
      </c>
      <c r="AU172" s="157" t="s">
        <v>82</v>
      </c>
      <c r="AV172" s="13" t="s">
        <v>82</v>
      </c>
      <c r="AW172" s="13" t="s">
        <v>34</v>
      </c>
      <c r="AX172" s="13" t="s">
        <v>73</v>
      </c>
      <c r="AY172" s="157" t="s">
        <v>135</v>
      </c>
    </row>
    <row r="173" spans="2:65" s="14" customFormat="1">
      <c r="B173" s="163"/>
      <c r="D173" s="150" t="s">
        <v>146</v>
      </c>
      <c r="E173" s="164" t="s">
        <v>21</v>
      </c>
      <c r="F173" s="165" t="s">
        <v>153</v>
      </c>
      <c r="H173" s="166">
        <v>3</v>
      </c>
      <c r="I173" s="167"/>
      <c r="L173" s="163"/>
      <c r="M173" s="168"/>
      <c r="T173" s="169"/>
      <c r="AT173" s="164" t="s">
        <v>146</v>
      </c>
      <c r="AU173" s="164" t="s">
        <v>82</v>
      </c>
      <c r="AV173" s="14" t="s">
        <v>92</v>
      </c>
      <c r="AW173" s="14" t="s">
        <v>34</v>
      </c>
      <c r="AX173" s="14" t="s">
        <v>80</v>
      </c>
      <c r="AY173" s="164" t="s">
        <v>135</v>
      </c>
    </row>
    <row r="174" spans="2:65" s="1" customFormat="1" ht="44.25" customHeight="1">
      <c r="B174" s="33"/>
      <c r="C174" s="132" t="s">
        <v>251</v>
      </c>
      <c r="D174" s="132" t="s">
        <v>138</v>
      </c>
      <c r="E174" s="133" t="s">
        <v>252</v>
      </c>
      <c r="F174" s="134" t="s">
        <v>253</v>
      </c>
      <c r="G174" s="135" t="s">
        <v>213</v>
      </c>
      <c r="H174" s="136">
        <v>7.8</v>
      </c>
      <c r="I174" s="137"/>
      <c r="J174" s="138">
        <f>ROUND(I174*H174,2)</f>
        <v>0</v>
      </c>
      <c r="K174" s="134" t="s">
        <v>142</v>
      </c>
      <c r="L174" s="33"/>
      <c r="M174" s="139" t="s">
        <v>21</v>
      </c>
      <c r="N174" s="140" t="s">
        <v>44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92</v>
      </c>
      <c r="AT174" s="143" t="s">
        <v>138</v>
      </c>
      <c r="AU174" s="143" t="s">
        <v>82</v>
      </c>
      <c r="AY174" s="18" t="s">
        <v>135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8" t="s">
        <v>80</v>
      </c>
      <c r="BK174" s="144">
        <f>ROUND(I174*H174,2)</f>
        <v>0</v>
      </c>
      <c r="BL174" s="18" t="s">
        <v>92</v>
      </c>
      <c r="BM174" s="143" t="s">
        <v>254</v>
      </c>
    </row>
    <row r="175" spans="2:65" s="1" customFormat="1">
      <c r="B175" s="33"/>
      <c r="D175" s="145" t="s">
        <v>144</v>
      </c>
      <c r="F175" s="146" t="s">
        <v>255</v>
      </c>
      <c r="I175" s="147"/>
      <c r="L175" s="33"/>
      <c r="M175" s="148"/>
      <c r="T175" s="54"/>
      <c r="AT175" s="18" t="s">
        <v>144</v>
      </c>
      <c r="AU175" s="18" t="s">
        <v>82</v>
      </c>
    </row>
    <row r="176" spans="2:65" s="13" customFormat="1">
      <c r="B176" s="156"/>
      <c r="D176" s="150" t="s">
        <v>146</v>
      </c>
      <c r="E176" s="157" t="s">
        <v>21</v>
      </c>
      <c r="F176" s="158" t="s">
        <v>256</v>
      </c>
      <c r="H176" s="159">
        <v>7.8</v>
      </c>
      <c r="I176" s="160"/>
      <c r="L176" s="156"/>
      <c r="M176" s="161"/>
      <c r="T176" s="162"/>
      <c r="AT176" s="157" t="s">
        <v>146</v>
      </c>
      <c r="AU176" s="157" t="s">
        <v>82</v>
      </c>
      <c r="AV176" s="13" t="s">
        <v>82</v>
      </c>
      <c r="AW176" s="13" t="s">
        <v>34</v>
      </c>
      <c r="AX176" s="13" t="s">
        <v>80</v>
      </c>
      <c r="AY176" s="157" t="s">
        <v>135</v>
      </c>
    </row>
    <row r="177" spans="2:65" s="1" customFormat="1" ht="16.5" customHeight="1">
      <c r="B177" s="33"/>
      <c r="C177" s="132" t="s">
        <v>257</v>
      </c>
      <c r="D177" s="132" t="s">
        <v>138</v>
      </c>
      <c r="E177" s="133" t="s">
        <v>258</v>
      </c>
      <c r="F177" s="134" t="s">
        <v>259</v>
      </c>
      <c r="G177" s="135" t="s">
        <v>213</v>
      </c>
      <c r="H177" s="136">
        <v>1.3</v>
      </c>
      <c r="I177" s="137"/>
      <c r="J177" s="138">
        <f>ROUND(I177*H177,2)</f>
        <v>0</v>
      </c>
      <c r="K177" s="134" t="s">
        <v>21</v>
      </c>
      <c r="L177" s="33"/>
      <c r="M177" s="139" t="s">
        <v>21</v>
      </c>
      <c r="N177" s="140" t="s">
        <v>44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92</v>
      </c>
      <c r="AT177" s="143" t="s">
        <v>138</v>
      </c>
      <c r="AU177" s="143" t="s">
        <v>82</v>
      </c>
      <c r="AY177" s="18" t="s">
        <v>135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8" t="s">
        <v>80</v>
      </c>
      <c r="BK177" s="144">
        <f>ROUND(I177*H177,2)</f>
        <v>0</v>
      </c>
      <c r="BL177" s="18" t="s">
        <v>92</v>
      </c>
      <c r="BM177" s="143" t="s">
        <v>260</v>
      </c>
    </row>
    <row r="178" spans="2:65" s="13" customFormat="1">
      <c r="B178" s="156"/>
      <c r="D178" s="150" t="s">
        <v>146</v>
      </c>
      <c r="E178" s="157" t="s">
        <v>21</v>
      </c>
      <c r="F178" s="158" t="s">
        <v>261</v>
      </c>
      <c r="H178" s="159">
        <v>1.3</v>
      </c>
      <c r="I178" s="160"/>
      <c r="L178" s="156"/>
      <c r="M178" s="161"/>
      <c r="T178" s="162"/>
      <c r="AT178" s="157" t="s">
        <v>146</v>
      </c>
      <c r="AU178" s="157" t="s">
        <v>82</v>
      </c>
      <c r="AV178" s="13" t="s">
        <v>82</v>
      </c>
      <c r="AW178" s="13" t="s">
        <v>34</v>
      </c>
      <c r="AX178" s="13" t="s">
        <v>73</v>
      </c>
      <c r="AY178" s="157" t="s">
        <v>135</v>
      </c>
    </row>
    <row r="179" spans="2:65" s="14" customFormat="1">
      <c r="B179" s="163"/>
      <c r="D179" s="150" t="s">
        <v>146</v>
      </c>
      <c r="E179" s="164" t="s">
        <v>21</v>
      </c>
      <c r="F179" s="165" t="s">
        <v>153</v>
      </c>
      <c r="H179" s="166">
        <v>1.3</v>
      </c>
      <c r="I179" s="167"/>
      <c r="L179" s="163"/>
      <c r="M179" s="168"/>
      <c r="T179" s="169"/>
      <c r="AT179" s="164" t="s">
        <v>146</v>
      </c>
      <c r="AU179" s="164" t="s">
        <v>82</v>
      </c>
      <c r="AV179" s="14" t="s">
        <v>92</v>
      </c>
      <c r="AW179" s="14" t="s">
        <v>34</v>
      </c>
      <c r="AX179" s="14" t="s">
        <v>80</v>
      </c>
      <c r="AY179" s="164" t="s">
        <v>135</v>
      </c>
    </row>
    <row r="180" spans="2:65" s="11" customFormat="1" ht="25.95" customHeight="1">
      <c r="B180" s="120"/>
      <c r="D180" s="121" t="s">
        <v>72</v>
      </c>
      <c r="E180" s="122" t="s">
        <v>262</v>
      </c>
      <c r="F180" s="122" t="s">
        <v>263</v>
      </c>
      <c r="I180" s="123"/>
      <c r="J180" s="124">
        <f>BK180</f>
        <v>0</v>
      </c>
      <c r="L180" s="120"/>
      <c r="M180" s="125"/>
      <c r="P180" s="126">
        <f>P181+P201+P206+P211+P215+P231</f>
        <v>0</v>
      </c>
      <c r="R180" s="126">
        <f>R181+R201+R206+R211+R215+R231</f>
        <v>0</v>
      </c>
      <c r="T180" s="127">
        <f>T181+T201+T206+T211+T215+T231</f>
        <v>13.10576642</v>
      </c>
      <c r="AR180" s="121" t="s">
        <v>82</v>
      </c>
      <c r="AT180" s="128" t="s">
        <v>72</v>
      </c>
      <c r="AU180" s="128" t="s">
        <v>73</v>
      </c>
      <c r="AY180" s="121" t="s">
        <v>135</v>
      </c>
      <c r="BK180" s="129">
        <f>BK181+BK201+BK206+BK211+BK215+BK231</f>
        <v>0</v>
      </c>
    </row>
    <row r="181" spans="2:65" s="11" customFormat="1" ht="22.95" customHeight="1">
      <c r="B181" s="120"/>
      <c r="D181" s="121" t="s">
        <v>72</v>
      </c>
      <c r="E181" s="130" t="s">
        <v>264</v>
      </c>
      <c r="F181" s="130" t="s">
        <v>265</v>
      </c>
      <c r="I181" s="123"/>
      <c r="J181" s="131">
        <f>BK181</f>
        <v>0</v>
      </c>
      <c r="L181" s="120"/>
      <c r="M181" s="125"/>
      <c r="P181" s="126">
        <f>SUM(P182:P200)</f>
        <v>0</v>
      </c>
      <c r="R181" s="126">
        <f>SUM(R182:R200)</f>
        <v>0</v>
      </c>
      <c r="T181" s="127">
        <f>SUM(T182:T200)</f>
        <v>7.8398264999999991</v>
      </c>
      <c r="AR181" s="121" t="s">
        <v>82</v>
      </c>
      <c r="AT181" s="128" t="s">
        <v>72</v>
      </c>
      <c r="AU181" s="128" t="s">
        <v>80</v>
      </c>
      <c r="AY181" s="121" t="s">
        <v>135</v>
      </c>
      <c r="BK181" s="129">
        <f>SUM(BK182:BK200)</f>
        <v>0</v>
      </c>
    </row>
    <row r="182" spans="2:65" s="1" customFormat="1" ht="33" customHeight="1">
      <c r="B182" s="33"/>
      <c r="C182" s="132" t="s">
        <v>266</v>
      </c>
      <c r="D182" s="132" t="s">
        <v>138</v>
      </c>
      <c r="E182" s="133" t="s">
        <v>267</v>
      </c>
      <c r="F182" s="134" t="s">
        <v>268</v>
      </c>
      <c r="G182" s="135" t="s">
        <v>194</v>
      </c>
      <c r="H182" s="136">
        <v>1425.423</v>
      </c>
      <c r="I182" s="137"/>
      <c r="J182" s="138">
        <f>ROUND(I182*H182,2)</f>
        <v>0</v>
      </c>
      <c r="K182" s="134" t="s">
        <v>142</v>
      </c>
      <c r="L182" s="33"/>
      <c r="M182" s="139" t="s">
        <v>21</v>
      </c>
      <c r="N182" s="140" t="s">
        <v>44</v>
      </c>
      <c r="P182" s="141">
        <f>O182*H182</f>
        <v>0</v>
      </c>
      <c r="Q182" s="141">
        <v>0</v>
      </c>
      <c r="R182" s="141">
        <f>Q182*H182</f>
        <v>0</v>
      </c>
      <c r="S182" s="141">
        <v>5.4999999999999997E-3</v>
      </c>
      <c r="T182" s="142">
        <f>S182*H182</f>
        <v>7.8398264999999991</v>
      </c>
      <c r="AR182" s="143" t="s">
        <v>251</v>
      </c>
      <c r="AT182" s="143" t="s">
        <v>138</v>
      </c>
      <c r="AU182" s="143" t="s">
        <v>82</v>
      </c>
      <c r="AY182" s="18" t="s">
        <v>135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8" t="s">
        <v>80</v>
      </c>
      <c r="BK182" s="144">
        <f>ROUND(I182*H182,2)</f>
        <v>0</v>
      </c>
      <c r="BL182" s="18" t="s">
        <v>251</v>
      </c>
      <c r="BM182" s="143" t="s">
        <v>269</v>
      </c>
    </row>
    <row r="183" spans="2:65" s="1" customFormat="1">
      <c r="B183" s="33"/>
      <c r="D183" s="145" t="s">
        <v>144</v>
      </c>
      <c r="F183" s="146" t="s">
        <v>270</v>
      </c>
      <c r="I183" s="147"/>
      <c r="L183" s="33"/>
      <c r="M183" s="148"/>
      <c r="T183" s="54"/>
      <c r="AT183" s="18" t="s">
        <v>144</v>
      </c>
      <c r="AU183" s="18" t="s">
        <v>82</v>
      </c>
    </row>
    <row r="184" spans="2:65" s="12" customFormat="1">
      <c r="B184" s="149"/>
      <c r="D184" s="150" t="s">
        <v>146</v>
      </c>
      <c r="E184" s="151" t="s">
        <v>21</v>
      </c>
      <c r="F184" s="152" t="s">
        <v>271</v>
      </c>
      <c r="H184" s="151" t="s">
        <v>21</v>
      </c>
      <c r="I184" s="153"/>
      <c r="L184" s="149"/>
      <c r="M184" s="154"/>
      <c r="T184" s="155"/>
      <c r="AT184" s="151" t="s">
        <v>146</v>
      </c>
      <c r="AU184" s="151" t="s">
        <v>82</v>
      </c>
      <c r="AV184" s="12" t="s">
        <v>80</v>
      </c>
      <c r="AW184" s="12" t="s">
        <v>34</v>
      </c>
      <c r="AX184" s="12" t="s">
        <v>73</v>
      </c>
      <c r="AY184" s="151" t="s">
        <v>135</v>
      </c>
    </row>
    <row r="185" spans="2:65" s="12" customFormat="1">
      <c r="B185" s="149"/>
      <c r="D185" s="150" t="s">
        <v>146</v>
      </c>
      <c r="E185" s="151" t="s">
        <v>21</v>
      </c>
      <c r="F185" s="152" t="s">
        <v>272</v>
      </c>
      <c r="H185" s="151" t="s">
        <v>21</v>
      </c>
      <c r="I185" s="153"/>
      <c r="L185" s="149"/>
      <c r="M185" s="154"/>
      <c r="T185" s="155"/>
      <c r="AT185" s="151" t="s">
        <v>146</v>
      </c>
      <c r="AU185" s="151" t="s">
        <v>82</v>
      </c>
      <c r="AV185" s="12" t="s">
        <v>80</v>
      </c>
      <c r="AW185" s="12" t="s">
        <v>34</v>
      </c>
      <c r="AX185" s="12" t="s">
        <v>73</v>
      </c>
      <c r="AY185" s="151" t="s">
        <v>135</v>
      </c>
    </row>
    <row r="186" spans="2:65" s="12" customFormat="1">
      <c r="B186" s="149"/>
      <c r="D186" s="150" t="s">
        <v>146</v>
      </c>
      <c r="E186" s="151" t="s">
        <v>21</v>
      </c>
      <c r="F186" s="152" t="s">
        <v>273</v>
      </c>
      <c r="H186" s="151" t="s">
        <v>21</v>
      </c>
      <c r="I186" s="153"/>
      <c r="L186" s="149"/>
      <c r="M186" s="154"/>
      <c r="T186" s="155"/>
      <c r="AT186" s="151" t="s">
        <v>146</v>
      </c>
      <c r="AU186" s="151" t="s">
        <v>82</v>
      </c>
      <c r="AV186" s="12" t="s">
        <v>80</v>
      </c>
      <c r="AW186" s="12" t="s">
        <v>34</v>
      </c>
      <c r="AX186" s="12" t="s">
        <v>73</v>
      </c>
      <c r="AY186" s="151" t="s">
        <v>135</v>
      </c>
    </row>
    <row r="187" spans="2:65" s="13" customFormat="1">
      <c r="B187" s="156"/>
      <c r="D187" s="150" t="s">
        <v>146</v>
      </c>
      <c r="E187" s="157" t="s">
        <v>21</v>
      </c>
      <c r="F187" s="158" t="s">
        <v>274</v>
      </c>
      <c r="H187" s="159">
        <v>117.6</v>
      </c>
      <c r="I187" s="160"/>
      <c r="L187" s="156"/>
      <c r="M187" s="161"/>
      <c r="T187" s="162"/>
      <c r="AT187" s="157" t="s">
        <v>146</v>
      </c>
      <c r="AU187" s="157" t="s">
        <v>82</v>
      </c>
      <c r="AV187" s="13" t="s">
        <v>82</v>
      </c>
      <c r="AW187" s="13" t="s">
        <v>34</v>
      </c>
      <c r="AX187" s="13" t="s">
        <v>73</v>
      </c>
      <c r="AY187" s="157" t="s">
        <v>135</v>
      </c>
    </row>
    <row r="188" spans="2:65" s="12" customFormat="1">
      <c r="B188" s="149"/>
      <c r="D188" s="150" t="s">
        <v>146</v>
      </c>
      <c r="E188" s="151" t="s">
        <v>21</v>
      </c>
      <c r="F188" s="152" t="s">
        <v>275</v>
      </c>
      <c r="H188" s="151" t="s">
        <v>21</v>
      </c>
      <c r="I188" s="153"/>
      <c r="L188" s="149"/>
      <c r="M188" s="154"/>
      <c r="T188" s="155"/>
      <c r="AT188" s="151" t="s">
        <v>146</v>
      </c>
      <c r="AU188" s="151" t="s">
        <v>82</v>
      </c>
      <c r="AV188" s="12" t="s">
        <v>80</v>
      </c>
      <c r="AW188" s="12" t="s">
        <v>34</v>
      </c>
      <c r="AX188" s="12" t="s">
        <v>73</v>
      </c>
      <c r="AY188" s="151" t="s">
        <v>135</v>
      </c>
    </row>
    <row r="189" spans="2:65" s="13" customFormat="1">
      <c r="B189" s="156"/>
      <c r="D189" s="150" t="s">
        <v>146</v>
      </c>
      <c r="E189" s="157" t="s">
        <v>21</v>
      </c>
      <c r="F189" s="158" t="s">
        <v>276</v>
      </c>
      <c r="H189" s="159">
        <v>20.774000000000001</v>
      </c>
      <c r="I189" s="160"/>
      <c r="L189" s="156"/>
      <c r="M189" s="161"/>
      <c r="T189" s="162"/>
      <c r="AT189" s="157" t="s">
        <v>146</v>
      </c>
      <c r="AU189" s="157" t="s">
        <v>82</v>
      </c>
      <c r="AV189" s="13" t="s">
        <v>82</v>
      </c>
      <c r="AW189" s="13" t="s">
        <v>34</v>
      </c>
      <c r="AX189" s="13" t="s">
        <v>73</v>
      </c>
      <c r="AY189" s="157" t="s">
        <v>135</v>
      </c>
    </row>
    <row r="190" spans="2:65" s="12" customFormat="1">
      <c r="B190" s="149"/>
      <c r="D190" s="150" t="s">
        <v>146</v>
      </c>
      <c r="E190" s="151" t="s">
        <v>21</v>
      </c>
      <c r="F190" s="152" t="s">
        <v>277</v>
      </c>
      <c r="H190" s="151" t="s">
        <v>21</v>
      </c>
      <c r="I190" s="153"/>
      <c r="L190" s="149"/>
      <c r="M190" s="154"/>
      <c r="T190" s="155"/>
      <c r="AT190" s="151" t="s">
        <v>146</v>
      </c>
      <c r="AU190" s="151" t="s">
        <v>82</v>
      </c>
      <c r="AV190" s="12" t="s">
        <v>80</v>
      </c>
      <c r="AW190" s="12" t="s">
        <v>34</v>
      </c>
      <c r="AX190" s="12" t="s">
        <v>73</v>
      </c>
      <c r="AY190" s="151" t="s">
        <v>135</v>
      </c>
    </row>
    <row r="191" spans="2:65" s="13" customFormat="1">
      <c r="B191" s="156"/>
      <c r="D191" s="150" t="s">
        <v>146</v>
      </c>
      <c r="E191" s="157" t="s">
        <v>21</v>
      </c>
      <c r="F191" s="158" t="s">
        <v>278</v>
      </c>
      <c r="H191" s="159">
        <v>32.264000000000003</v>
      </c>
      <c r="I191" s="160"/>
      <c r="L191" s="156"/>
      <c r="M191" s="161"/>
      <c r="T191" s="162"/>
      <c r="AT191" s="157" t="s">
        <v>146</v>
      </c>
      <c r="AU191" s="157" t="s">
        <v>82</v>
      </c>
      <c r="AV191" s="13" t="s">
        <v>82</v>
      </c>
      <c r="AW191" s="13" t="s">
        <v>34</v>
      </c>
      <c r="AX191" s="13" t="s">
        <v>73</v>
      </c>
      <c r="AY191" s="157" t="s">
        <v>135</v>
      </c>
    </row>
    <row r="192" spans="2:65" s="12" customFormat="1">
      <c r="B192" s="149"/>
      <c r="D192" s="150" t="s">
        <v>146</v>
      </c>
      <c r="E192" s="151" t="s">
        <v>21</v>
      </c>
      <c r="F192" s="152" t="s">
        <v>272</v>
      </c>
      <c r="H192" s="151" t="s">
        <v>21</v>
      </c>
      <c r="I192" s="153"/>
      <c r="L192" s="149"/>
      <c r="M192" s="154"/>
      <c r="T192" s="155"/>
      <c r="AT192" s="151" t="s">
        <v>146</v>
      </c>
      <c r="AU192" s="151" t="s">
        <v>82</v>
      </c>
      <c r="AV192" s="12" t="s">
        <v>80</v>
      </c>
      <c r="AW192" s="12" t="s">
        <v>34</v>
      </c>
      <c r="AX192" s="12" t="s">
        <v>73</v>
      </c>
      <c r="AY192" s="151" t="s">
        <v>135</v>
      </c>
    </row>
    <row r="193" spans="2:65" s="12" customFormat="1">
      <c r="B193" s="149"/>
      <c r="D193" s="150" t="s">
        <v>146</v>
      </c>
      <c r="E193" s="151" t="s">
        <v>21</v>
      </c>
      <c r="F193" s="152" t="s">
        <v>279</v>
      </c>
      <c r="H193" s="151" t="s">
        <v>21</v>
      </c>
      <c r="I193" s="153"/>
      <c r="L193" s="149"/>
      <c r="M193" s="154"/>
      <c r="T193" s="155"/>
      <c r="AT193" s="151" t="s">
        <v>146</v>
      </c>
      <c r="AU193" s="151" t="s">
        <v>82</v>
      </c>
      <c r="AV193" s="12" t="s">
        <v>80</v>
      </c>
      <c r="AW193" s="12" t="s">
        <v>34</v>
      </c>
      <c r="AX193" s="12" t="s">
        <v>73</v>
      </c>
      <c r="AY193" s="151" t="s">
        <v>135</v>
      </c>
    </row>
    <row r="194" spans="2:65" s="13" customFormat="1">
      <c r="B194" s="156"/>
      <c r="D194" s="150" t="s">
        <v>146</v>
      </c>
      <c r="E194" s="157" t="s">
        <v>21</v>
      </c>
      <c r="F194" s="158" t="s">
        <v>280</v>
      </c>
      <c r="H194" s="159">
        <v>761.48400000000004</v>
      </c>
      <c r="I194" s="160"/>
      <c r="L194" s="156"/>
      <c r="M194" s="161"/>
      <c r="T194" s="162"/>
      <c r="AT194" s="157" t="s">
        <v>146</v>
      </c>
      <c r="AU194" s="157" t="s">
        <v>82</v>
      </c>
      <c r="AV194" s="13" t="s">
        <v>82</v>
      </c>
      <c r="AW194" s="13" t="s">
        <v>34</v>
      </c>
      <c r="AX194" s="13" t="s">
        <v>73</v>
      </c>
      <c r="AY194" s="157" t="s">
        <v>135</v>
      </c>
    </row>
    <row r="195" spans="2:65" s="13" customFormat="1">
      <c r="B195" s="156"/>
      <c r="D195" s="150" t="s">
        <v>146</v>
      </c>
      <c r="E195" s="157" t="s">
        <v>21</v>
      </c>
      <c r="F195" s="158" t="s">
        <v>281</v>
      </c>
      <c r="H195" s="159">
        <v>898.80499999999995</v>
      </c>
      <c r="I195" s="160"/>
      <c r="L195" s="156"/>
      <c r="M195" s="161"/>
      <c r="T195" s="162"/>
      <c r="AT195" s="157" t="s">
        <v>146</v>
      </c>
      <c r="AU195" s="157" t="s">
        <v>82</v>
      </c>
      <c r="AV195" s="13" t="s">
        <v>82</v>
      </c>
      <c r="AW195" s="13" t="s">
        <v>34</v>
      </c>
      <c r="AX195" s="13" t="s">
        <v>73</v>
      </c>
      <c r="AY195" s="157" t="s">
        <v>135</v>
      </c>
    </row>
    <row r="196" spans="2:65" s="12" customFormat="1">
      <c r="B196" s="149"/>
      <c r="D196" s="150" t="s">
        <v>146</v>
      </c>
      <c r="E196" s="151" t="s">
        <v>21</v>
      </c>
      <c r="F196" s="152" t="s">
        <v>282</v>
      </c>
      <c r="H196" s="151" t="s">
        <v>21</v>
      </c>
      <c r="I196" s="153"/>
      <c r="L196" s="149"/>
      <c r="M196" s="154"/>
      <c r="T196" s="155"/>
      <c r="AT196" s="151" t="s">
        <v>146</v>
      </c>
      <c r="AU196" s="151" t="s">
        <v>82</v>
      </c>
      <c r="AV196" s="12" t="s">
        <v>80</v>
      </c>
      <c r="AW196" s="12" t="s">
        <v>34</v>
      </c>
      <c r="AX196" s="12" t="s">
        <v>73</v>
      </c>
      <c r="AY196" s="151" t="s">
        <v>135</v>
      </c>
    </row>
    <row r="197" spans="2:65" s="13" customFormat="1">
      <c r="B197" s="156"/>
      <c r="D197" s="150" t="s">
        <v>146</v>
      </c>
      <c r="E197" s="157" t="s">
        <v>21</v>
      </c>
      <c r="F197" s="158" t="s">
        <v>283</v>
      </c>
      <c r="H197" s="159">
        <v>-518.4</v>
      </c>
      <c r="I197" s="160"/>
      <c r="L197" s="156"/>
      <c r="M197" s="161"/>
      <c r="T197" s="162"/>
      <c r="AT197" s="157" t="s">
        <v>146</v>
      </c>
      <c r="AU197" s="157" t="s">
        <v>82</v>
      </c>
      <c r="AV197" s="13" t="s">
        <v>82</v>
      </c>
      <c r="AW197" s="13" t="s">
        <v>34</v>
      </c>
      <c r="AX197" s="13" t="s">
        <v>73</v>
      </c>
      <c r="AY197" s="157" t="s">
        <v>135</v>
      </c>
    </row>
    <row r="198" spans="2:65" s="12" customFormat="1">
      <c r="B198" s="149"/>
      <c r="D198" s="150" t="s">
        <v>146</v>
      </c>
      <c r="E198" s="151" t="s">
        <v>21</v>
      </c>
      <c r="F198" s="152" t="s">
        <v>284</v>
      </c>
      <c r="H198" s="151" t="s">
        <v>21</v>
      </c>
      <c r="I198" s="153"/>
      <c r="L198" s="149"/>
      <c r="M198" s="154"/>
      <c r="T198" s="155"/>
      <c r="AT198" s="151" t="s">
        <v>146</v>
      </c>
      <c r="AU198" s="151" t="s">
        <v>82</v>
      </c>
      <c r="AV198" s="12" t="s">
        <v>80</v>
      </c>
      <c r="AW198" s="12" t="s">
        <v>34</v>
      </c>
      <c r="AX198" s="12" t="s">
        <v>73</v>
      </c>
      <c r="AY198" s="151" t="s">
        <v>135</v>
      </c>
    </row>
    <row r="199" spans="2:65" s="13" customFormat="1">
      <c r="B199" s="156"/>
      <c r="D199" s="150" t="s">
        <v>146</v>
      </c>
      <c r="E199" s="157" t="s">
        <v>21</v>
      </c>
      <c r="F199" s="158" t="s">
        <v>285</v>
      </c>
      <c r="H199" s="159">
        <v>112.896</v>
      </c>
      <c r="I199" s="160"/>
      <c r="L199" s="156"/>
      <c r="M199" s="161"/>
      <c r="T199" s="162"/>
      <c r="AT199" s="157" t="s">
        <v>146</v>
      </c>
      <c r="AU199" s="157" t="s">
        <v>82</v>
      </c>
      <c r="AV199" s="13" t="s">
        <v>82</v>
      </c>
      <c r="AW199" s="13" t="s">
        <v>34</v>
      </c>
      <c r="AX199" s="13" t="s">
        <v>73</v>
      </c>
      <c r="AY199" s="157" t="s">
        <v>135</v>
      </c>
    </row>
    <row r="200" spans="2:65" s="14" customFormat="1">
      <c r="B200" s="163"/>
      <c r="D200" s="150" t="s">
        <v>146</v>
      </c>
      <c r="E200" s="164" t="s">
        <v>21</v>
      </c>
      <c r="F200" s="165" t="s">
        <v>153</v>
      </c>
      <c r="H200" s="166">
        <v>1425.423</v>
      </c>
      <c r="I200" s="167"/>
      <c r="L200" s="163"/>
      <c r="M200" s="168"/>
      <c r="T200" s="169"/>
      <c r="AT200" s="164" t="s">
        <v>146</v>
      </c>
      <c r="AU200" s="164" t="s">
        <v>82</v>
      </c>
      <c r="AV200" s="14" t="s">
        <v>92</v>
      </c>
      <c r="AW200" s="14" t="s">
        <v>34</v>
      </c>
      <c r="AX200" s="14" t="s">
        <v>80</v>
      </c>
      <c r="AY200" s="164" t="s">
        <v>135</v>
      </c>
    </row>
    <row r="201" spans="2:65" s="11" customFormat="1" ht="22.95" customHeight="1">
      <c r="B201" s="120"/>
      <c r="D201" s="121" t="s">
        <v>72</v>
      </c>
      <c r="E201" s="130" t="s">
        <v>286</v>
      </c>
      <c r="F201" s="130" t="s">
        <v>287</v>
      </c>
      <c r="I201" s="123"/>
      <c r="J201" s="131">
        <f>BK201</f>
        <v>0</v>
      </c>
      <c r="L201" s="120"/>
      <c r="M201" s="125"/>
      <c r="P201" s="126">
        <f>SUM(P202:P205)</f>
        <v>0</v>
      </c>
      <c r="R201" s="126">
        <f>SUM(R202:R205)</f>
        <v>0</v>
      </c>
      <c r="T201" s="127">
        <f>SUM(T202:T205)</f>
        <v>1.1987700000000001</v>
      </c>
      <c r="AR201" s="121" t="s">
        <v>82</v>
      </c>
      <c r="AT201" s="128" t="s">
        <v>72</v>
      </c>
      <c r="AU201" s="128" t="s">
        <v>80</v>
      </c>
      <c r="AY201" s="121" t="s">
        <v>135</v>
      </c>
      <c r="BK201" s="129">
        <f>SUM(BK202:BK205)</f>
        <v>0</v>
      </c>
    </row>
    <row r="202" spans="2:65" s="1" customFormat="1" ht="24.15" customHeight="1">
      <c r="B202" s="33"/>
      <c r="C202" s="132" t="s">
        <v>288</v>
      </c>
      <c r="D202" s="132" t="s">
        <v>138</v>
      </c>
      <c r="E202" s="133" t="s">
        <v>289</v>
      </c>
      <c r="F202" s="134" t="s">
        <v>290</v>
      </c>
      <c r="G202" s="135" t="s">
        <v>194</v>
      </c>
      <c r="H202" s="136">
        <v>79.918000000000006</v>
      </c>
      <c r="I202" s="137"/>
      <c r="J202" s="138">
        <f>ROUND(I202*H202,2)</f>
        <v>0</v>
      </c>
      <c r="K202" s="134" t="s">
        <v>21</v>
      </c>
      <c r="L202" s="33"/>
      <c r="M202" s="139" t="s">
        <v>21</v>
      </c>
      <c r="N202" s="140" t="s">
        <v>44</v>
      </c>
      <c r="P202" s="141">
        <f>O202*H202</f>
        <v>0</v>
      </c>
      <c r="Q202" s="141">
        <v>0</v>
      </c>
      <c r="R202" s="141">
        <f>Q202*H202</f>
        <v>0</v>
      </c>
      <c r="S202" s="141">
        <v>1.4999999999999999E-2</v>
      </c>
      <c r="T202" s="142">
        <f>S202*H202</f>
        <v>1.1987700000000001</v>
      </c>
      <c r="AR202" s="143" t="s">
        <v>251</v>
      </c>
      <c r="AT202" s="143" t="s">
        <v>138</v>
      </c>
      <c r="AU202" s="143" t="s">
        <v>82</v>
      </c>
      <c r="AY202" s="18" t="s">
        <v>135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80</v>
      </c>
      <c r="BK202" s="144">
        <f>ROUND(I202*H202,2)</f>
        <v>0</v>
      </c>
      <c r="BL202" s="18" t="s">
        <v>251</v>
      </c>
      <c r="BM202" s="143" t="s">
        <v>291</v>
      </c>
    </row>
    <row r="203" spans="2:65" s="12" customFormat="1">
      <c r="B203" s="149"/>
      <c r="D203" s="150" t="s">
        <v>146</v>
      </c>
      <c r="E203" s="151" t="s">
        <v>21</v>
      </c>
      <c r="F203" s="152" t="s">
        <v>292</v>
      </c>
      <c r="H203" s="151" t="s">
        <v>21</v>
      </c>
      <c r="I203" s="153"/>
      <c r="L203" s="149"/>
      <c r="M203" s="154"/>
      <c r="T203" s="155"/>
      <c r="AT203" s="151" t="s">
        <v>146</v>
      </c>
      <c r="AU203" s="151" t="s">
        <v>82</v>
      </c>
      <c r="AV203" s="12" t="s">
        <v>80</v>
      </c>
      <c r="AW203" s="12" t="s">
        <v>34</v>
      </c>
      <c r="AX203" s="12" t="s">
        <v>73</v>
      </c>
      <c r="AY203" s="151" t="s">
        <v>135</v>
      </c>
    </row>
    <row r="204" spans="2:65" s="13" customFormat="1">
      <c r="B204" s="156"/>
      <c r="D204" s="150" t="s">
        <v>146</v>
      </c>
      <c r="E204" s="157" t="s">
        <v>21</v>
      </c>
      <c r="F204" s="158" t="s">
        <v>293</v>
      </c>
      <c r="H204" s="159">
        <v>79.918000000000006</v>
      </c>
      <c r="I204" s="160"/>
      <c r="L204" s="156"/>
      <c r="M204" s="161"/>
      <c r="T204" s="162"/>
      <c r="AT204" s="157" t="s">
        <v>146</v>
      </c>
      <c r="AU204" s="157" t="s">
        <v>82</v>
      </c>
      <c r="AV204" s="13" t="s">
        <v>82</v>
      </c>
      <c r="AW204" s="13" t="s">
        <v>34</v>
      </c>
      <c r="AX204" s="13" t="s">
        <v>73</v>
      </c>
      <c r="AY204" s="157" t="s">
        <v>135</v>
      </c>
    </row>
    <row r="205" spans="2:65" s="14" customFormat="1">
      <c r="B205" s="163"/>
      <c r="D205" s="150" t="s">
        <v>146</v>
      </c>
      <c r="E205" s="164" t="s">
        <v>21</v>
      </c>
      <c r="F205" s="165" t="s">
        <v>153</v>
      </c>
      <c r="H205" s="166">
        <v>79.918000000000006</v>
      </c>
      <c r="I205" s="167"/>
      <c r="L205" s="163"/>
      <c r="M205" s="168"/>
      <c r="T205" s="169"/>
      <c r="AT205" s="164" t="s">
        <v>146</v>
      </c>
      <c r="AU205" s="164" t="s">
        <v>82</v>
      </c>
      <c r="AV205" s="14" t="s">
        <v>92</v>
      </c>
      <c r="AW205" s="14" t="s">
        <v>34</v>
      </c>
      <c r="AX205" s="14" t="s">
        <v>80</v>
      </c>
      <c r="AY205" s="164" t="s">
        <v>135</v>
      </c>
    </row>
    <row r="206" spans="2:65" s="11" customFormat="1" ht="22.95" customHeight="1">
      <c r="B206" s="120"/>
      <c r="D206" s="121" t="s">
        <v>72</v>
      </c>
      <c r="E206" s="130" t="s">
        <v>294</v>
      </c>
      <c r="F206" s="130" t="s">
        <v>295</v>
      </c>
      <c r="I206" s="123"/>
      <c r="J206" s="131">
        <f>BK206</f>
        <v>0</v>
      </c>
      <c r="L206" s="120"/>
      <c r="M206" s="125"/>
      <c r="P206" s="126">
        <f>SUM(P207:P210)</f>
        <v>0</v>
      </c>
      <c r="R206" s="126">
        <f>SUM(R207:R210)</f>
        <v>0</v>
      </c>
      <c r="T206" s="127">
        <f>SUM(T207:T210)</f>
        <v>0.10055</v>
      </c>
      <c r="AR206" s="121" t="s">
        <v>82</v>
      </c>
      <c r="AT206" s="128" t="s">
        <v>72</v>
      </c>
      <c r="AU206" s="128" t="s">
        <v>80</v>
      </c>
      <c r="AY206" s="121" t="s">
        <v>135</v>
      </c>
      <c r="BK206" s="129">
        <f>SUM(BK207:BK210)</f>
        <v>0</v>
      </c>
    </row>
    <row r="207" spans="2:65" s="1" customFormat="1" ht="24.15" customHeight="1">
      <c r="B207" s="33"/>
      <c r="C207" s="132" t="s">
        <v>296</v>
      </c>
      <c r="D207" s="132" t="s">
        <v>138</v>
      </c>
      <c r="E207" s="133" t="s">
        <v>297</v>
      </c>
      <c r="F207" s="134" t="s">
        <v>298</v>
      </c>
      <c r="G207" s="135" t="s">
        <v>299</v>
      </c>
      <c r="H207" s="136">
        <v>5</v>
      </c>
      <c r="I207" s="137"/>
      <c r="J207" s="138">
        <f>ROUND(I207*H207,2)</f>
        <v>0</v>
      </c>
      <c r="K207" s="134" t="s">
        <v>142</v>
      </c>
      <c r="L207" s="33"/>
      <c r="M207" s="139" t="s">
        <v>21</v>
      </c>
      <c r="N207" s="140" t="s">
        <v>44</v>
      </c>
      <c r="P207" s="141">
        <f>O207*H207</f>
        <v>0</v>
      </c>
      <c r="Q207" s="141">
        <v>0</v>
      </c>
      <c r="R207" s="141">
        <f>Q207*H207</f>
        <v>0</v>
      </c>
      <c r="S207" s="141">
        <v>2.0109999999999999E-2</v>
      </c>
      <c r="T207" s="142">
        <f>S207*H207</f>
        <v>0.10055</v>
      </c>
      <c r="AR207" s="143" t="s">
        <v>251</v>
      </c>
      <c r="AT207" s="143" t="s">
        <v>138</v>
      </c>
      <c r="AU207" s="143" t="s">
        <v>82</v>
      </c>
      <c r="AY207" s="18" t="s">
        <v>135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80</v>
      </c>
      <c r="BK207" s="144">
        <f>ROUND(I207*H207,2)</f>
        <v>0</v>
      </c>
      <c r="BL207" s="18" t="s">
        <v>251</v>
      </c>
      <c r="BM207" s="143" t="s">
        <v>300</v>
      </c>
    </row>
    <row r="208" spans="2:65" s="1" customFormat="1">
      <c r="B208" s="33"/>
      <c r="D208" s="145" t="s">
        <v>144</v>
      </c>
      <c r="F208" s="146" t="s">
        <v>301</v>
      </c>
      <c r="I208" s="147"/>
      <c r="L208" s="33"/>
      <c r="M208" s="148"/>
      <c r="T208" s="54"/>
      <c r="AT208" s="18" t="s">
        <v>144</v>
      </c>
      <c r="AU208" s="18" t="s">
        <v>82</v>
      </c>
    </row>
    <row r="209" spans="2:65" s="13" customFormat="1">
      <c r="B209" s="156"/>
      <c r="D209" s="150" t="s">
        <v>146</v>
      </c>
      <c r="E209" s="157" t="s">
        <v>21</v>
      </c>
      <c r="F209" s="158" t="s">
        <v>183</v>
      </c>
      <c r="H209" s="159">
        <v>5</v>
      </c>
      <c r="I209" s="160"/>
      <c r="L209" s="156"/>
      <c r="M209" s="161"/>
      <c r="T209" s="162"/>
      <c r="AT209" s="157" t="s">
        <v>146</v>
      </c>
      <c r="AU209" s="157" t="s">
        <v>82</v>
      </c>
      <c r="AV209" s="13" t="s">
        <v>82</v>
      </c>
      <c r="AW209" s="13" t="s">
        <v>34</v>
      </c>
      <c r="AX209" s="13" t="s">
        <v>73</v>
      </c>
      <c r="AY209" s="157" t="s">
        <v>135</v>
      </c>
    </row>
    <row r="210" spans="2:65" s="14" customFormat="1">
      <c r="B210" s="163"/>
      <c r="D210" s="150" t="s">
        <v>146</v>
      </c>
      <c r="E210" s="164" t="s">
        <v>21</v>
      </c>
      <c r="F210" s="165" t="s">
        <v>153</v>
      </c>
      <c r="H210" s="166">
        <v>5</v>
      </c>
      <c r="I210" s="167"/>
      <c r="L210" s="163"/>
      <c r="M210" s="168"/>
      <c r="T210" s="169"/>
      <c r="AT210" s="164" t="s">
        <v>146</v>
      </c>
      <c r="AU210" s="164" t="s">
        <v>82</v>
      </c>
      <c r="AV210" s="14" t="s">
        <v>92</v>
      </c>
      <c r="AW210" s="14" t="s">
        <v>34</v>
      </c>
      <c r="AX210" s="14" t="s">
        <v>80</v>
      </c>
      <c r="AY210" s="164" t="s">
        <v>135</v>
      </c>
    </row>
    <row r="211" spans="2:65" s="11" customFormat="1" ht="22.95" customHeight="1">
      <c r="B211" s="120"/>
      <c r="D211" s="121" t="s">
        <v>72</v>
      </c>
      <c r="E211" s="130" t="s">
        <v>302</v>
      </c>
      <c r="F211" s="130" t="s">
        <v>303</v>
      </c>
      <c r="I211" s="123"/>
      <c r="J211" s="131">
        <f>BK211</f>
        <v>0</v>
      </c>
      <c r="L211" s="120"/>
      <c r="M211" s="125"/>
      <c r="P211" s="126">
        <f>SUM(P212:P214)</f>
        <v>0</v>
      </c>
      <c r="R211" s="126">
        <f>SUM(R212:R214)</f>
        <v>0</v>
      </c>
      <c r="T211" s="127">
        <f>SUM(T212:T214)</f>
        <v>5.0000000000000001E-3</v>
      </c>
      <c r="AR211" s="121" t="s">
        <v>82</v>
      </c>
      <c r="AT211" s="128" t="s">
        <v>72</v>
      </c>
      <c r="AU211" s="128" t="s">
        <v>80</v>
      </c>
      <c r="AY211" s="121" t="s">
        <v>135</v>
      </c>
      <c r="BK211" s="129">
        <f>SUM(BK212:BK214)</f>
        <v>0</v>
      </c>
    </row>
    <row r="212" spans="2:65" s="1" customFormat="1" ht="24.15" customHeight="1">
      <c r="B212" s="33"/>
      <c r="C212" s="132" t="s">
        <v>7</v>
      </c>
      <c r="D212" s="132" t="s">
        <v>138</v>
      </c>
      <c r="E212" s="133" t="s">
        <v>304</v>
      </c>
      <c r="F212" s="134" t="s">
        <v>305</v>
      </c>
      <c r="G212" s="135" t="s">
        <v>299</v>
      </c>
      <c r="H212" s="136">
        <v>2</v>
      </c>
      <c r="I212" s="137"/>
      <c r="J212" s="138">
        <f>ROUND(I212*H212,2)</f>
        <v>0</v>
      </c>
      <c r="K212" s="134" t="s">
        <v>21</v>
      </c>
      <c r="L212" s="33"/>
      <c r="M212" s="139" t="s">
        <v>21</v>
      </c>
      <c r="N212" s="140" t="s">
        <v>44</v>
      </c>
      <c r="P212" s="141">
        <f>O212*H212</f>
        <v>0</v>
      </c>
      <c r="Q212" s="141">
        <v>0</v>
      </c>
      <c r="R212" s="141">
        <f>Q212*H212</f>
        <v>0</v>
      </c>
      <c r="S212" s="141">
        <v>2.5000000000000001E-3</v>
      </c>
      <c r="T212" s="142">
        <f>S212*H212</f>
        <v>5.0000000000000001E-3</v>
      </c>
      <c r="AR212" s="143" t="s">
        <v>251</v>
      </c>
      <c r="AT212" s="143" t="s">
        <v>138</v>
      </c>
      <c r="AU212" s="143" t="s">
        <v>82</v>
      </c>
      <c r="AY212" s="18" t="s">
        <v>135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80</v>
      </c>
      <c r="BK212" s="144">
        <f>ROUND(I212*H212,2)</f>
        <v>0</v>
      </c>
      <c r="BL212" s="18" t="s">
        <v>251</v>
      </c>
      <c r="BM212" s="143" t="s">
        <v>306</v>
      </c>
    </row>
    <row r="213" spans="2:65" s="13" customFormat="1">
      <c r="B213" s="156"/>
      <c r="D213" s="150" t="s">
        <v>146</v>
      </c>
      <c r="E213" s="157" t="s">
        <v>21</v>
      </c>
      <c r="F213" s="158" t="s">
        <v>82</v>
      </c>
      <c r="H213" s="159">
        <v>2</v>
      </c>
      <c r="I213" s="160"/>
      <c r="L213" s="156"/>
      <c r="M213" s="161"/>
      <c r="T213" s="162"/>
      <c r="AT213" s="157" t="s">
        <v>146</v>
      </c>
      <c r="AU213" s="157" t="s">
        <v>82</v>
      </c>
      <c r="AV213" s="13" t="s">
        <v>82</v>
      </c>
      <c r="AW213" s="13" t="s">
        <v>34</v>
      </c>
      <c r="AX213" s="13" t="s">
        <v>73</v>
      </c>
      <c r="AY213" s="157" t="s">
        <v>135</v>
      </c>
    </row>
    <row r="214" spans="2:65" s="14" customFormat="1">
      <c r="B214" s="163"/>
      <c r="D214" s="150" t="s">
        <v>146</v>
      </c>
      <c r="E214" s="164" t="s">
        <v>21</v>
      </c>
      <c r="F214" s="165" t="s">
        <v>153</v>
      </c>
      <c r="H214" s="166">
        <v>2</v>
      </c>
      <c r="I214" s="167"/>
      <c r="L214" s="163"/>
      <c r="M214" s="168"/>
      <c r="T214" s="169"/>
      <c r="AT214" s="164" t="s">
        <v>146</v>
      </c>
      <c r="AU214" s="164" t="s">
        <v>82</v>
      </c>
      <c r="AV214" s="14" t="s">
        <v>92</v>
      </c>
      <c r="AW214" s="14" t="s">
        <v>34</v>
      </c>
      <c r="AX214" s="14" t="s">
        <v>80</v>
      </c>
      <c r="AY214" s="164" t="s">
        <v>135</v>
      </c>
    </row>
    <row r="215" spans="2:65" s="11" customFormat="1" ht="22.95" customHeight="1">
      <c r="B215" s="120"/>
      <c r="D215" s="121" t="s">
        <v>72</v>
      </c>
      <c r="E215" s="130" t="s">
        <v>307</v>
      </c>
      <c r="F215" s="130" t="s">
        <v>308</v>
      </c>
      <c r="I215" s="123"/>
      <c r="J215" s="131">
        <f>BK215</f>
        <v>0</v>
      </c>
      <c r="L215" s="120"/>
      <c r="M215" s="125"/>
      <c r="P215" s="126">
        <f>SUM(P216:P230)</f>
        <v>0</v>
      </c>
      <c r="R215" s="126">
        <f>SUM(R216:R230)</f>
        <v>0</v>
      </c>
      <c r="T215" s="127">
        <f>SUM(T216:T230)</f>
        <v>2.6104700000000003</v>
      </c>
      <c r="AR215" s="121" t="s">
        <v>82</v>
      </c>
      <c r="AT215" s="128" t="s">
        <v>72</v>
      </c>
      <c r="AU215" s="128" t="s">
        <v>80</v>
      </c>
      <c r="AY215" s="121" t="s">
        <v>135</v>
      </c>
      <c r="BK215" s="129">
        <f>SUM(BK216:BK230)</f>
        <v>0</v>
      </c>
    </row>
    <row r="216" spans="2:65" s="1" customFormat="1" ht="49.2" customHeight="1">
      <c r="B216" s="33"/>
      <c r="C216" s="132" t="s">
        <v>309</v>
      </c>
      <c r="D216" s="132" t="s">
        <v>138</v>
      </c>
      <c r="E216" s="133" t="s">
        <v>310</v>
      </c>
      <c r="F216" s="134" t="s">
        <v>311</v>
      </c>
      <c r="G216" s="135" t="s">
        <v>194</v>
      </c>
      <c r="H216" s="136">
        <v>164.69800000000001</v>
      </c>
      <c r="I216" s="137"/>
      <c r="J216" s="138">
        <f>ROUND(I216*H216,2)</f>
        <v>0</v>
      </c>
      <c r="K216" s="134" t="s">
        <v>142</v>
      </c>
      <c r="L216" s="33"/>
      <c r="M216" s="139" t="s">
        <v>21</v>
      </c>
      <c r="N216" s="140" t="s">
        <v>44</v>
      </c>
      <c r="P216" s="141">
        <f>O216*H216</f>
        <v>0</v>
      </c>
      <c r="Q216" s="141">
        <v>0</v>
      </c>
      <c r="R216" s="141">
        <f>Q216*H216</f>
        <v>0</v>
      </c>
      <c r="S216" s="141">
        <v>1.4999999999999999E-2</v>
      </c>
      <c r="T216" s="142">
        <f>S216*H216</f>
        <v>2.4704700000000002</v>
      </c>
      <c r="AR216" s="143" t="s">
        <v>251</v>
      </c>
      <c r="AT216" s="143" t="s">
        <v>138</v>
      </c>
      <c r="AU216" s="143" t="s">
        <v>82</v>
      </c>
      <c r="AY216" s="18" t="s">
        <v>135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8" t="s">
        <v>80</v>
      </c>
      <c r="BK216" s="144">
        <f>ROUND(I216*H216,2)</f>
        <v>0</v>
      </c>
      <c r="BL216" s="18" t="s">
        <v>251</v>
      </c>
      <c r="BM216" s="143" t="s">
        <v>312</v>
      </c>
    </row>
    <row r="217" spans="2:65" s="1" customFormat="1">
      <c r="B217" s="33"/>
      <c r="D217" s="145" t="s">
        <v>144</v>
      </c>
      <c r="F217" s="146" t="s">
        <v>313</v>
      </c>
      <c r="I217" s="147"/>
      <c r="L217" s="33"/>
      <c r="M217" s="148"/>
      <c r="T217" s="54"/>
      <c r="AT217" s="18" t="s">
        <v>144</v>
      </c>
      <c r="AU217" s="18" t="s">
        <v>82</v>
      </c>
    </row>
    <row r="218" spans="2:65" s="12" customFormat="1">
      <c r="B218" s="149"/>
      <c r="D218" s="150" t="s">
        <v>146</v>
      </c>
      <c r="E218" s="151" t="s">
        <v>21</v>
      </c>
      <c r="F218" s="152" t="s">
        <v>272</v>
      </c>
      <c r="H218" s="151" t="s">
        <v>21</v>
      </c>
      <c r="I218" s="153"/>
      <c r="L218" s="149"/>
      <c r="M218" s="154"/>
      <c r="T218" s="155"/>
      <c r="AT218" s="151" t="s">
        <v>146</v>
      </c>
      <c r="AU218" s="151" t="s">
        <v>82</v>
      </c>
      <c r="AV218" s="12" t="s">
        <v>80</v>
      </c>
      <c r="AW218" s="12" t="s">
        <v>34</v>
      </c>
      <c r="AX218" s="12" t="s">
        <v>73</v>
      </c>
      <c r="AY218" s="151" t="s">
        <v>135</v>
      </c>
    </row>
    <row r="219" spans="2:65" s="12" customFormat="1">
      <c r="B219" s="149"/>
      <c r="D219" s="150" t="s">
        <v>146</v>
      </c>
      <c r="E219" s="151" t="s">
        <v>21</v>
      </c>
      <c r="F219" s="152" t="s">
        <v>273</v>
      </c>
      <c r="H219" s="151" t="s">
        <v>21</v>
      </c>
      <c r="I219" s="153"/>
      <c r="L219" s="149"/>
      <c r="M219" s="154"/>
      <c r="T219" s="155"/>
      <c r="AT219" s="151" t="s">
        <v>146</v>
      </c>
      <c r="AU219" s="151" t="s">
        <v>82</v>
      </c>
      <c r="AV219" s="12" t="s">
        <v>80</v>
      </c>
      <c r="AW219" s="12" t="s">
        <v>34</v>
      </c>
      <c r="AX219" s="12" t="s">
        <v>73</v>
      </c>
      <c r="AY219" s="151" t="s">
        <v>135</v>
      </c>
    </row>
    <row r="220" spans="2:65" s="13" customFormat="1">
      <c r="B220" s="156"/>
      <c r="D220" s="150" t="s">
        <v>146</v>
      </c>
      <c r="E220" s="157" t="s">
        <v>21</v>
      </c>
      <c r="F220" s="158" t="s">
        <v>274</v>
      </c>
      <c r="H220" s="159">
        <v>117.6</v>
      </c>
      <c r="I220" s="160"/>
      <c r="L220" s="156"/>
      <c r="M220" s="161"/>
      <c r="T220" s="162"/>
      <c r="AT220" s="157" t="s">
        <v>146</v>
      </c>
      <c r="AU220" s="157" t="s">
        <v>82</v>
      </c>
      <c r="AV220" s="13" t="s">
        <v>82</v>
      </c>
      <c r="AW220" s="13" t="s">
        <v>34</v>
      </c>
      <c r="AX220" s="13" t="s">
        <v>73</v>
      </c>
      <c r="AY220" s="157" t="s">
        <v>135</v>
      </c>
    </row>
    <row r="221" spans="2:65" s="12" customFormat="1">
      <c r="B221" s="149"/>
      <c r="D221" s="150" t="s">
        <v>146</v>
      </c>
      <c r="E221" s="151" t="s">
        <v>21</v>
      </c>
      <c r="F221" s="152" t="s">
        <v>275</v>
      </c>
      <c r="H221" s="151" t="s">
        <v>21</v>
      </c>
      <c r="I221" s="153"/>
      <c r="L221" s="149"/>
      <c r="M221" s="154"/>
      <c r="T221" s="155"/>
      <c r="AT221" s="151" t="s">
        <v>146</v>
      </c>
      <c r="AU221" s="151" t="s">
        <v>82</v>
      </c>
      <c r="AV221" s="12" t="s">
        <v>80</v>
      </c>
      <c r="AW221" s="12" t="s">
        <v>34</v>
      </c>
      <c r="AX221" s="12" t="s">
        <v>73</v>
      </c>
      <c r="AY221" s="151" t="s">
        <v>135</v>
      </c>
    </row>
    <row r="222" spans="2:65" s="13" customFormat="1">
      <c r="B222" s="156"/>
      <c r="D222" s="150" t="s">
        <v>146</v>
      </c>
      <c r="E222" s="157" t="s">
        <v>21</v>
      </c>
      <c r="F222" s="158" t="s">
        <v>276</v>
      </c>
      <c r="H222" s="159">
        <v>20.774000000000001</v>
      </c>
      <c r="I222" s="160"/>
      <c r="L222" s="156"/>
      <c r="M222" s="161"/>
      <c r="T222" s="162"/>
      <c r="AT222" s="157" t="s">
        <v>146</v>
      </c>
      <c r="AU222" s="157" t="s">
        <v>82</v>
      </c>
      <c r="AV222" s="13" t="s">
        <v>82</v>
      </c>
      <c r="AW222" s="13" t="s">
        <v>34</v>
      </c>
      <c r="AX222" s="13" t="s">
        <v>73</v>
      </c>
      <c r="AY222" s="157" t="s">
        <v>135</v>
      </c>
    </row>
    <row r="223" spans="2:65" s="12" customFormat="1">
      <c r="B223" s="149"/>
      <c r="D223" s="150" t="s">
        <v>146</v>
      </c>
      <c r="E223" s="151" t="s">
        <v>21</v>
      </c>
      <c r="F223" s="152" t="s">
        <v>277</v>
      </c>
      <c r="H223" s="151" t="s">
        <v>21</v>
      </c>
      <c r="I223" s="153"/>
      <c r="L223" s="149"/>
      <c r="M223" s="154"/>
      <c r="T223" s="155"/>
      <c r="AT223" s="151" t="s">
        <v>146</v>
      </c>
      <c r="AU223" s="151" t="s">
        <v>82</v>
      </c>
      <c r="AV223" s="12" t="s">
        <v>80</v>
      </c>
      <c r="AW223" s="12" t="s">
        <v>34</v>
      </c>
      <c r="AX223" s="12" t="s">
        <v>73</v>
      </c>
      <c r="AY223" s="151" t="s">
        <v>135</v>
      </c>
    </row>
    <row r="224" spans="2:65" s="13" customFormat="1">
      <c r="B224" s="156"/>
      <c r="D224" s="150" t="s">
        <v>146</v>
      </c>
      <c r="E224" s="157" t="s">
        <v>21</v>
      </c>
      <c r="F224" s="158" t="s">
        <v>314</v>
      </c>
      <c r="H224" s="159">
        <v>26.324000000000002</v>
      </c>
      <c r="I224" s="160"/>
      <c r="L224" s="156"/>
      <c r="M224" s="161"/>
      <c r="T224" s="162"/>
      <c r="AT224" s="157" t="s">
        <v>146</v>
      </c>
      <c r="AU224" s="157" t="s">
        <v>82</v>
      </c>
      <c r="AV224" s="13" t="s">
        <v>82</v>
      </c>
      <c r="AW224" s="13" t="s">
        <v>34</v>
      </c>
      <c r="AX224" s="13" t="s">
        <v>73</v>
      </c>
      <c r="AY224" s="157" t="s">
        <v>135</v>
      </c>
    </row>
    <row r="225" spans="2:65" s="14" customFormat="1">
      <c r="B225" s="163"/>
      <c r="D225" s="150" t="s">
        <v>146</v>
      </c>
      <c r="E225" s="164" t="s">
        <v>21</v>
      </c>
      <c r="F225" s="165" t="s">
        <v>153</v>
      </c>
      <c r="H225" s="166">
        <v>164.69800000000001</v>
      </c>
      <c r="I225" s="167"/>
      <c r="L225" s="163"/>
      <c r="M225" s="168"/>
      <c r="T225" s="169"/>
      <c r="AT225" s="164" t="s">
        <v>146</v>
      </c>
      <c r="AU225" s="164" t="s">
        <v>82</v>
      </c>
      <c r="AV225" s="14" t="s">
        <v>92</v>
      </c>
      <c r="AW225" s="14" t="s">
        <v>34</v>
      </c>
      <c r="AX225" s="14" t="s">
        <v>80</v>
      </c>
      <c r="AY225" s="164" t="s">
        <v>135</v>
      </c>
    </row>
    <row r="226" spans="2:65" s="1" customFormat="1" ht="33" customHeight="1">
      <c r="B226" s="33"/>
      <c r="C226" s="132" t="s">
        <v>315</v>
      </c>
      <c r="D226" s="132" t="s">
        <v>138</v>
      </c>
      <c r="E226" s="133" t="s">
        <v>316</v>
      </c>
      <c r="F226" s="134" t="s">
        <v>317</v>
      </c>
      <c r="G226" s="135" t="s">
        <v>194</v>
      </c>
      <c r="H226" s="136">
        <v>10</v>
      </c>
      <c r="I226" s="137"/>
      <c r="J226" s="138">
        <f>ROUND(I226*H226,2)</f>
        <v>0</v>
      </c>
      <c r="K226" s="134" t="s">
        <v>142</v>
      </c>
      <c r="L226" s="33"/>
      <c r="M226" s="139" t="s">
        <v>21</v>
      </c>
      <c r="N226" s="140" t="s">
        <v>44</v>
      </c>
      <c r="P226" s="141">
        <f>O226*H226</f>
        <v>0</v>
      </c>
      <c r="Q226" s="141">
        <v>0</v>
      </c>
      <c r="R226" s="141">
        <f>Q226*H226</f>
        <v>0</v>
      </c>
      <c r="S226" s="141">
        <v>1.4E-2</v>
      </c>
      <c r="T226" s="142">
        <f>S226*H226</f>
        <v>0.14000000000000001</v>
      </c>
      <c r="AR226" s="143" t="s">
        <v>251</v>
      </c>
      <c r="AT226" s="143" t="s">
        <v>138</v>
      </c>
      <c r="AU226" s="143" t="s">
        <v>82</v>
      </c>
      <c r="AY226" s="18" t="s">
        <v>135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8" t="s">
        <v>80</v>
      </c>
      <c r="BK226" s="144">
        <f>ROUND(I226*H226,2)</f>
        <v>0</v>
      </c>
      <c r="BL226" s="18" t="s">
        <v>251</v>
      </c>
      <c r="BM226" s="143" t="s">
        <v>318</v>
      </c>
    </row>
    <row r="227" spans="2:65" s="1" customFormat="1">
      <c r="B227" s="33"/>
      <c r="D227" s="145" t="s">
        <v>144</v>
      </c>
      <c r="F227" s="146" t="s">
        <v>319</v>
      </c>
      <c r="I227" s="147"/>
      <c r="L227" s="33"/>
      <c r="M227" s="148"/>
      <c r="T227" s="54"/>
      <c r="AT227" s="18" t="s">
        <v>144</v>
      </c>
      <c r="AU227" s="18" t="s">
        <v>82</v>
      </c>
    </row>
    <row r="228" spans="2:65" s="12" customFormat="1">
      <c r="B228" s="149"/>
      <c r="D228" s="150" t="s">
        <v>146</v>
      </c>
      <c r="E228" s="151" t="s">
        <v>21</v>
      </c>
      <c r="F228" s="152" t="s">
        <v>320</v>
      </c>
      <c r="H228" s="151" t="s">
        <v>21</v>
      </c>
      <c r="I228" s="153"/>
      <c r="L228" s="149"/>
      <c r="M228" s="154"/>
      <c r="T228" s="155"/>
      <c r="AT228" s="151" t="s">
        <v>146</v>
      </c>
      <c r="AU228" s="151" t="s">
        <v>82</v>
      </c>
      <c r="AV228" s="12" t="s">
        <v>80</v>
      </c>
      <c r="AW228" s="12" t="s">
        <v>34</v>
      </c>
      <c r="AX228" s="12" t="s">
        <v>73</v>
      </c>
      <c r="AY228" s="151" t="s">
        <v>135</v>
      </c>
    </row>
    <row r="229" spans="2:65" s="13" customFormat="1">
      <c r="B229" s="156"/>
      <c r="D229" s="150" t="s">
        <v>146</v>
      </c>
      <c r="E229" s="157" t="s">
        <v>21</v>
      </c>
      <c r="F229" s="158" t="s">
        <v>321</v>
      </c>
      <c r="H229" s="159">
        <v>10</v>
      </c>
      <c r="I229" s="160"/>
      <c r="L229" s="156"/>
      <c r="M229" s="161"/>
      <c r="T229" s="162"/>
      <c r="AT229" s="157" t="s">
        <v>146</v>
      </c>
      <c r="AU229" s="157" t="s">
        <v>82</v>
      </c>
      <c r="AV229" s="13" t="s">
        <v>82</v>
      </c>
      <c r="AW229" s="13" t="s">
        <v>34</v>
      </c>
      <c r="AX229" s="13" t="s">
        <v>73</v>
      </c>
      <c r="AY229" s="157" t="s">
        <v>135</v>
      </c>
    </row>
    <row r="230" spans="2:65" s="14" customFormat="1">
      <c r="B230" s="163"/>
      <c r="D230" s="150" t="s">
        <v>146</v>
      </c>
      <c r="E230" s="164" t="s">
        <v>21</v>
      </c>
      <c r="F230" s="165" t="s">
        <v>153</v>
      </c>
      <c r="H230" s="166">
        <v>10</v>
      </c>
      <c r="I230" s="167"/>
      <c r="L230" s="163"/>
      <c r="M230" s="168"/>
      <c r="T230" s="169"/>
      <c r="AT230" s="164" t="s">
        <v>146</v>
      </c>
      <c r="AU230" s="164" t="s">
        <v>82</v>
      </c>
      <c r="AV230" s="14" t="s">
        <v>92</v>
      </c>
      <c r="AW230" s="14" t="s">
        <v>34</v>
      </c>
      <c r="AX230" s="14" t="s">
        <v>80</v>
      </c>
      <c r="AY230" s="164" t="s">
        <v>135</v>
      </c>
    </row>
    <row r="231" spans="2:65" s="11" customFormat="1" ht="22.95" customHeight="1">
      <c r="B231" s="120"/>
      <c r="D231" s="121" t="s">
        <v>72</v>
      </c>
      <c r="E231" s="130" t="s">
        <v>322</v>
      </c>
      <c r="F231" s="130" t="s">
        <v>323</v>
      </c>
      <c r="I231" s="123"/>
      <c r="J231" s="131">
        <f>BK231</f>
        <v>0</v>
      </c>
      <c r="L231" s="120"/>
      <c r="M231" s="125"/>
      <c r="P231" s="126">
        <f>SUM(P232:P269)</f>
        <v>0</v>
      </c>
      <c r="R231" s="126">
        <f>SUM(R232:R269)</f>
        <v>0</v>
      </c>
      <c r="T231" s="127">
        <f>SUM(T232:T269)</f>
        <v>1.3511499199999999</v>
      </c>
      <c r="AR231" s="121" t="s">
        <v>82</v>
      </c>
      <c r="AT231" s="128" t="s">
        <v>72</v>
      </c>
      <c r="AU231" s="128" t="s">
        <v>80</v>
      </c>
      <c r="AY231" s="121" t="s">
        <v>135</v>
      </c>
      <c r="BK231" s="129">
        <f>SUM(BK232:BK269)</f>
        <v>0</v>
      </c>
    </row>
    <row r="232" spans="2:65" s="1" customFormat="1" ht="24.15" customHeight="1">
      <c r="B232" s="33"/>
      <c r="C232" s="132" t="s">
        <v>324</v>
      </c>
      <c r="D232" s="132" t="s">
        <v>138</v>
      </c>
      <c r="E232" s="133" t="s">
        <v>325</v>
      </c>
      <c r="F232" s="134" t="s">
        <v>326</v>
      </c>
      <c r="G232" s="135" t="s">
        <v>194</v>
      </c>
      <c r="H232" s="136">
        <v>170.63800000000001</v>
      </c>
      <c r="I232" s="137"/>
      <c r="J232" s="138">
        <f>ROUND(I232*H232,2)</f>
        <v>0</v>
      </c>
      <c r="K232" s="134" t="s">
        <v>142</v>
      </c>
      <c r="L232" s="33"/>
      <c r="M232" s="139" t="s">
        <v>21</v>
      </c>
      <c r="N232" s="140" t="s">
        <v>44</v>
      </c>
      <c r="P232" s="141">
        <f>O232*H232</f>
        <v>0</v>
      </c>
      <c r="Q232" s="141">
        <v>0</v>
      </c>
      <c r="R232" s="141">
        <f>Q232*H232</f>
        <v>0</v>
      </c>
      <c r="S232" s="141">
        <v>5.94E-3</v>
      </c>
      <c r="T232" s="142">
        <f>S232*H232</f>
        <v>1.0135897199999999</v>
      </c>
      <c r="AR232" s="143" t="s">
        <v>251</v>
      </c>
      <c r="AT232" s="143" t="s">
        <v>138</v>
      </c>
      <c r="AU232" s="143" t="s">
        <v>82</v>
      </c>
      <c r="AY232" s="18" t="s">
        <v>135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8" t="s">
        <v>80</v>
      </c>
      <c r="BK232" s="144">
        <f>ROUND(I232*H232,2)</f>
        <v>0</v>
      </c>
      <c r="BL232" s="18" t="s">
        <v>251</v>
      </c>
      <c r="BM232" s="143" t="s">
        <v>327</v>
      </c>
    </row>
    <row r="233" spans="2:65" s="1" customFormat="1">
      <c r="B233" s="33"/>
      <c r="D233" s="145" t="s">
        <v>144</v>
      </c>
      <c r="F233" s="146" t="s">
        <v>328</v>
      </c>
      <c r="I233" s="147"/>
      <c r="L233" s="33"/>
      <c r="M233" s="148"/>
      <c r="T233" s="54"/>
      <c r="AT233" s="18" t="s">
        <v>144</v>
      </c>
      <c r="AU233" s="18" t="s">
        <v>82</v>
      </c>
    </row>
    <row r="234" spans="2:65" s="12" customFormat="1">
      <c r="B234" s="149"/>
      <c r="D234" s="150" t="s">
        <v>146</v>
      </c>
      <c r="E234" s="151" t="s">
        <v>21</v>
      </c>
      <c r="F234" s="152" t="s">
        <v>272</v>
      </c>
      <c r="H234" s="151" t="s">
        <v>21</v>
      </c>
      <c r="I234" s="153"/>
      <c r="L234" s="149"/>
      <c r="M234" s="154"/>
      <c r="T234" s="155"/>
      <c r="AT234" s="151" t="s">
        <v>146</v>
      </c>
      <c r="AU234" s="151" t="s">
        <v>82</v>
      </c>
      <c r="AV234" s="12" t="s">
        <v>80</v>
      </c>
      <c r="AW234" s="12" t="s">
        <v>34</v>
      </c>
      <c r="AX234" s="12" t="s">
        <v>73</v>
      </c>
      <c r="AY234" s="151" t="s">
        <v>135</v>
      </c>
    </row>
    <row r="235" spans="2:65" s="12" customFormat="1">
      <c r="B235" s="149"/>
      <c r="D235" s="150" t="s">
        <v>146</v>
      </c>
      <c r="E235" s="151" t="s">
        <v>21</v>
      </c>
      <c r="F235" s="152" t="s">
        <v>273</v>
      </c>
      <c r="H235" s="151" t="s">
        <v>21</v>
      </c>
      <c r="I235" s="153"/>
      <c r="L235" s="149"/>
      <c r="M235" s="154"/>
      <c r="T235" s="155"/>
      <c r="AT235" s="151" t="s">
        <v>146</v>
      </c>
      <c r="AU235" s="151" t="s">
        <v>82</v>
      </c>
      <c r="AV235" s="12" t="s">
        <v>80</v>
      </c>
      <c r="AW235" s="12" t="s">
        <v>34</v>
      </c>
      <c r="AX235" s="12" t="s">
        <v>73</v>
      </c>
      <c r="AY235" s="151" t="s">
        <v>135</v>
      </c>
    </row>
    <row r="236" spans="2:65" s="13" customFormat="1">
      <c r="B236" s="156"/>
      <c r="D236" s="150" t="s">
        <v>146</v>
      </c>
      <c r="E236" s="157" t="s">
        <v>21</v>
      </c>
      <c r="F236" s="158" t="s">
        <v>274</v>
      </c>
      <c r="H236" s="159">
        <v>117.6</v>
      </c>
      <c r="I236" s="160"/>
      <c r="L236" s="156"/>
      <c r="M236" s="161"/>
      <c r="T236" s="162"/>
      <c r="AT236" s="157" t="s">
        <v>146</v>
      </c>
      <c r="AU236" s="157" t="s">
        <v>82</v>
      </c>
      <c r="AV236" s="13" t="s">
        <v>82</v>
      </c>
      <c r="AW236" s="13" t="s">
        <v>34</v>
      </c>
      <c r="AX236" s="13" t="s">
        <v>73</v>
      </c>
      <c r="AY236" s="157" t="s">
        <v>135</v>
      </c>
    </row>
    <row r="237" spans="2:65" s="12" customFormat="1">
      <c r="B237" s="149"/>
      <c r="D237" s="150" t="s">
        <v>146</v>
      </c>
      <c r="E237" s="151" t="s">
        <v>21</v>
      </c>
      <c r="F237" s="152" t="s">
        <v>275</v>
      </c>
      <c r="H237" s="151" t="s">
        <v>21</v>
      </c>
      <c r="I237" s="153"/>
      <c r="L237" s="149"/>
      <c r="M237" s="154"/>
      <c r="T237" s="155"/>
      <c r="AT237" s="151" t="s">
        <v>146</v>
      </c>
      <c r="AU237" s="151" t="s">
        <v>82</v>
      </c>
      <c r="AV237" s="12" t="s">
        <v>80</v>
      </c>
      <c r="AW237" s="12" t="s">
        <v>34</v>
      </c>
      <c r="AX237" s="12" t="s">
        <v>73</v>
      </c>
      <c r="AY237" s="151" t="s">
        <v>135</v>
      </c>
    </row>
    <row r="238" spans="2:65" s="13" customFormat="1">
      <c r="B238" s="156"/>
      <c r="D238" s="150" t="s">
        <v>146</v>
      </c>
      <c r="E238" s="157" t="s">
        <v>21</v>
      </c>
      <c r="F238" s="158" t="s">
        <v>276</v>
      </c>
      <c r="H238" s="159">
        <v>20.774000000000001</v>
      </c>
      <c r="I238" s="160"/>
      <c r="L238" s="156"/>
      <c r="M238" s="161"/>
      <c r="T238" s="162"/>
      <c r="AT238" s="157" t="s">
        <v>146</v>
      </c>
      <c r="AU238" s="157" t="s">
        <v>82</v>
      </c>
      <c r="AV238" s="13" t="s">
        <v>82</v>
      </c>
      <c r="AW238" s="13" t="s">
        <v>34</v>
      </c>
      <c r="AX238" s="13" t="s">
        <v>73</v>
      </c>
      <c r="AY238" s="157" t="s">
        <v>135</v>
      </c>
    </row>
    <row r="239" spans="2:65" s="12" customFormat="1">
      <c r="B239" s="149"/>
      <c r="D239" s="150" t="s">
        <v>146</v>
      </c>
      <c r="E239" s="151" t="s">
        <v>21</v>
      </c>
      <c r="F239" s="152" t="s">
        <v>277</v>
      </c>
      <c r="H239" s="151" t="s">
        <v>21</v>
      </c>
      <c r="I239" s="153"/>
      <c r="L239" s="149"/>
      <c r="M239" s="154"/>
      <c r="T239" s="155"/>
      <c r="AT239" s="151" t="s">
        <v>146</v>
      </c>
      <c r="AU239" s="151" t="s">
        <v>82</v>
      </c>
      <c r="AV239" s="12" t="s">
        <v>80</v>
      </c>
      <c r="AW239" s="12" t="s">
        <v>34</v>
      </c>
      <c r="AX239" s="12" t="s">
        <v>73</v>
      </c>
      <c r="AY239" s="151" t="s">
        <v>135</v>
      </c>
    </row>
    <row r="240" spans="2:65" s="13" customFormat="1">
      <c r="B240" s="156"/>
      <c r="D240" s="150" t="s">
        <v>146</v>
      </c>
      <c r="E240" s="157" t="s">
        <v>21</v>
      </c>
      <c r="F240" s="158" t="s">
        <v>278</v>
      </c>
      <c r="H240" s="159">
        <v>32.264000000000003</v>
      </c>
      <c r="I240" s="160"/>
      <c r="L240" s="156"/>
      <c r="M240" s="161"/>
      <c r="T240" s="162"/>
      <c r="AT240" s="157" t="s">
        <v>146</v>
      </c>
      <c r="AU240" s="157" t="s">
        <v>82</v>
      </c>
      <c r="AV240" s="13" t="s">
        <v>82</v>
      </c>
      <c r="AW240" s="13" t="s">
        <v>34</v>
      </c>
      <c r="AX240" s="13" t="s">
        <v>73</v>
      </c>
      <c r="AY240" s="157" t="s">
        <v>135</v>
      </c>
    </row>
    <row r="241" spans="2:65" s="14" customFormat="1">
      <c r="B241" s="163"/>
      <c r="D241" s="150" t="s">
        <v>146</v>
      </c>
      <c r="E241" s="164" t="s">
        <v>21</v>
      </c>
      <c r="F241" s="165" t="s">
        <v>153</v>
      </c>
      <c r="H241" s="166">
        <v>170.63800000000001</v>
      </c>
      <c r="I241" s="167"/>
      <c r="L241" s="163"/>
      <c r="M241" s="168"/>
      <c r="T241" s="169"/>
      <c r="AT241" s="164" t="s">
        <v>146</v>
      </c>
      <c r="AU241" s="164" t="s">
        <v>82</v>
      </c>
      <c r="AV241" s="14" t="s">
        <v>92</v>
      </c>
      <c r="AW241" s="14" t="s">
        <v>34</v>
      </c>
      <c r="AX241" s="14" t="s">
        <v>80</v>
      </c>
      <c r="AY241" s="164" t="s">
        <v>135</v>
      </c>
    </row>
    <row r="242" spans="2:65" s="1" customFormat="1" ht="24.15" customHeight="1">
      <c r="B242" s="33"/>
      <c r="C242" s="132" t="s">
        <v>329</v>
      </c>
      <c r="D242" s="132" t="s">
        <v>138</v>
      </c>
      <c r="E242" s="133" t="s">
        <v>330</v>
      </c>
      <c r="F242" s="134" t="s">
        <v>331</v>
      </c>
      <c r="G242" s="135" t="s">
        <v>186</v>
      </c>
      <c r="H242" s="136">
        <v>39.26</v>
      </c>
      <c r="I242" s="137"/>
      <c r="J242" s="138">
        <f>ROUND(I242*H242,2)</f>
        <v>0</v>
      </c>
      <c r="K242" s="134" t="s">
        <v>142</v>
      </c>
      <c r="L242" s="33"/>
      <c r="M242" s="139" t="s">
        <v>21</v>
      </c>
      <c r="N242" s="140" t="s">
        <v>44</v>
      </c>
      <c r="P242" s="141">
        <f>O242*H242</f>
        <v>0</v>
      </c>
      <c r="Q242" s="141">
        <v>0</v>
      </c>
      <c r="R242" s="141">
        <f>Q242*H242</f>
        <v>0</v>
      </c>
      <c r="S242" s="141">
        <v>1.7700000000000001E-3</v>
      </c>
      <c r="T242" s="142">
        <f>S242*H242</f>
        <v>6.9490200000000002E-2</v>
      </c>
      <c r="AR242" s="143" t="s">
        <v>251</v>
      </c>
      <c r="AT242" s="143" t="s">
        <v>138</v>
      </c>
      <c r="AU242" s="143" t="s">
        <v>82</v>
      </c>
      <c r="AY242" s="18" t="s">
        <v>135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8" t="s">
        <v>80</v>
      </c>
      <c r="BK242" s="144">
        <f>ROUND(I242*H242,2)</f>
        <v>0</v>
      </c>
      <c r="BL242" s="18" t="s">
        <v>251</v>
      </c>
      <c r="BM242" s="143" t="s">
        <v>332</v>
      </c>
    </row>
    <row r="243" spans="2:65" s="1" customFormat="1">
      <c r="B243" s="33"/>
      <c r="D243" s="145" t="s">
        <v>144</v>
      </c>
      <c r="F243" s="146" t="s">
        <v>333</v>
      </c>
      <c r="I243" s="147"/>
      <c r="L243" s="33"/>
      <c r="M243" s="148"/>
      <c r="T243" s="54"/>
      <c r="AT243" s="18" t="s">
        <v>144</v>
      </c>
      <c r="AU243" s="18" t="s">
        <v>82</v>
      </c>
    </row>
    <row r="244" spans="2:65" s="12" customFormat="1">
      <c r="B244" s="149"/>
      <c r="D244" s="150" t="s">
        <v>146</v>
      </c>
      <c r="E244" s="151" t="s">
        <v>21</v>
      </c>
      <c r="F244" s="152" t="s">
        <v>334</v>
      </c>
      <c r="H244" s="151" t="s">
        <v>21</v>
      </c>
      <c r="I244" s="153"/>
      <c r="L244" s="149"/>
      <c r="M244" s="154"/>
      <c r="T244" s="155"/>
      <c r="AT244" s="151" t="s">
        <v>146</v>
      </c>
      <c r="AU244" s="151" t="s">
        <v>82</v>
      </c>
      <c r="AV244" s="12" t="s">
        <v>80</v>
      </c>
      <c r="AW244" s="12" t="s">
        <v>34</v>
      </c>
      <c r="AX244" s="12" t="s">
        <v>73</v>
      </c>
      <c r="AY244" s="151" t="s">
        <v>135</v>
      </c>
    </row>
    <row r="245" spans="2:65" s="13" customFormat="1">
      <c r="B245" s="156"/>
      <c r="D245" s="150" t="s">
        <v>146</v>
      </c>
      <c r="E245" s="157" t="s">
        <v>21</v>
      </c>
      <c r="F245" s="158" t="s">
        <v>335</v>
      </c>
      <c r="H245" s="159">
        <v>10.46</v>
      </c>
      <c r="I245" s="160"/>
      <c r="L245" s="156"/>
      <c r="M245" s="161"/>
      <c r="T245" s="162"/>
      <c r="AT245" s="157" t="s">
        <v>146</v>
      </c>
      <c r="AU245" s="157" t="s">
        <v>82</v>
      </c>
      <c r="AV245" s="13" t="s">
        <v>82</v>
      </c>
      <c r="AW245" s="13" t="s">
        <v>34</v>
      </c>
      <c r="AX245" s="13" t="s">
        <v>73</v>
      </c>
      <c r="AY245" s="157" t="s">
        <v>135</v>
      </c>
    </row>
    <row r="246" spans="2:65" s="13" customFormat="1">
      <c r="B246" s="156"/>
      <c r="D246" s="150" t="s">
        <v>146</v>
      </c>
      <c r="E246" s="157" t="s">
        <v>21</v>
      </c>
      <c r="F246" s="158" t="s">
        <v>336</v>
      </c>
      <c r="H246" s="159">
        <v>28.8</v>
      </c>
      <c r="I246" s="160"/>
      <c r="L246" s="156"/>
      <c r="M246" s="161"/>
      <c r="T246" s="162"/>
      <c r="AT246" s="157" t="s">
        <v>146</v>
      </c>
      <c r="AU246" s="157" t="s">
        <v>82</v>
      </c>
      <c r="AV246" s="13" t="s">
        <v>82</v>
      </c>
      <c r="AW246" s="13" t="s">
        <v>34</v>
      </c>
      <c r="AX246" s="13" t="s">
        <v>73</v>
      </c>
      <c r="AY246" s="157" t="s">
        <v>135</v>
      </c>
    </row>
    <row r="247" spans="2:65" s="14" customFormat="1">
      <c r="B247" s="163"/>
      <c r="D247" s="150" t="s">
        <v>146</v>
      </c>
      <c r="E247" s="164" t="s">
        <v>21</v>
      </c>
      <c r="F247" s="165" t="s">
        <v>153</v>
      </c>
      <c r="H247" s="166">
        <v>39.260000000000005</v>
      </c>
      <c r="I247" s="167"/>
      <c r="L247" s="163"/>
      <c r="M247" s="168"/>
      <c r="T247" s="169"/>
      <c r="AT247" s="164" t="s">
        <v>146</v>
      </c>
      <c r="AU247" s="164" t="s">
        <v>82</v>
      </c>
      <c r="AV247" s="14" t="s">
        <v>92</v>
      </c>
      <c r="AW247" s="14" t="s">
        <v>34</v>
      </c>
      <c r="AX247" s="14" t="s">
        <v>80</v>
      </c>
      <c r="AY247" s="164" t="s">
        <v>135</v>
      </c>
    </row>
    <row r="248" spans="2:65" s="1" customFormat="1" ht="24.15" customHeight="1">
      <c r="B248" s="33"/>
      <c r="C248" s="132" t="s">
        <v>337</v>
      </c>
      <c r="D248" s="132" t="s">
        <v>138</v>
      </c>
      <c r="E248" s="133" t="s">
        <v>338</v>
      </c>
      <c r="F248" s="134" t="s">
        <v>339</v>
      </c>
      <c r="G248" s="135" t="s">
        <v>186</v>
      </c>
      <c r="H248" s="136">
        <v>9.6</v>
      </c>
      <c r="I248" s="137"/>
      <c r="J248" s="138">
        <f>ROUND(I248*H248,2)</f>
        <v>0</v>
      </c>
      <c r="K248" s="134" t="s">
        <v>142</v>
      </c>
      <c r="L248" s="33"/>
      <c r="M248" s="139" t="s">
        <v>21</v>
      </c>
      <c r="N248" s="140" t="s">
        <v>44</v>
      </c>
      <c r="P248" s="141">
        <f>O248*H248</f>
        <v>0</v>
      </c>
      <c r="Q248" s="141">
        <v>0</v>
      </c>
      <c r="R248" s="141">
        <f>Q248*H248</f>
        <v>0</v>
      </c>
      <c r="S248" s="141">
        <v>1.91E-3</v>
      </c>
      <c r="T248" s="142">
        <f>S248*H248</f>
        <v>1.8335999999999998E-2</v>
      </c>
      <c r="AR248" s="143" t="s">
        <v>251</v>
      </c>
      <c r="AT248" s="143" t="s">
        <v>138</v>
      </c>
      <c r="AU248" s="143" t="s">
        <v>82</v>
      </c>
      <c r="AY248" s="18" t="s">
        <v>135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8" t="s">
        <v>80</v>
      </c>
      <c r="BK248" s="144">
        <f>ROUND(I248*H248,2)</f>
        <v>0</v>
      </c>
      <c r="BL248" s="18" t="s">
        <v>251</v>
      </c>
      <c r="BM248" s="143" t="s">
        <v>340</v>
      </c>
    </row>
    <row r="249" spans="2:65" s="1" customFormat="1">
      <c r="B249" s="33"/>
      <c r="D249" s="145" t="s">
        <v>144</v>
      </c>
      <c r="F249" s="146" t="s">
        <v>341</v>
      </c>
      <c r="I249" s="147"/>
      <c r="L249" s="33"/>
      <c r="M249" s="148"/>
      <c r="T249" s="54"/>
      <c r="AT249" s="18" t="s">
        <v>144</v>
      </c>
      <c r="AU249" s="18" t="s">
        <v>82</v>
      </c>
    </row>
    <row r="250" spans="2:65" s="13" customFormat="1">
      <c r="B250" s="156"/>
      <c r="D250" s="150" t="s">
        <v>146</v>
      </c>
      <c r="E250" s="157" t="s">
        <v>21</v>
      </c>
      <c r="F250" s="158" t="s">
        <v>342</v>
      </c>
      <c r="H250" s="159">
        <v>9.6</v>
      </c>
      <c r="I250" s="160"/>
      <c r="L250" s="156"/>
      <c r="M250" s="161"/>
      <c r="T250" s="162"/>
      <c r="AT250" s="157" t="s">
        <v>146</v>
      </c>
      <c r="AU250" s="157" t="s">
        <v>82</v>
      </c>
      <c r="AV250" s="13" t="s">
        <v>82</v>
      </c>
      <c r="AW250" s="13" t="s">
        <v>34</v>
      </c>
      <c r="AX250" s="13" t="s">
        <v>73</v>
      </c>
      <c r="AY250" s="157" t="s">
        <v>135</v>
      </c>
    </row>
    <row r="251" spans="2:65" s="14" customFormat="1">
      <c r="B251" s="163"/>
      <c r="D251" s="150" t="s">
        <v>146</v>
      </c>
      <c r="E251" s="164" t="s">
        <v>21</v>
      </c>
      <c r="F251" s="165" t="s">
        <v>153</v>
      </c>
      <c r="H251" s="166">
        <v>9.6</v>
      </c>
      <c r="I251" s="167"/>
      <c r="L251" s="163"/>
      <c r="M251" s="168"/>
      <c r="T251" s="169"/>
      <c r="AT251" s="164" t="s">
        <v>146</v>
      </c>
      <c r="AU251" s="164" t="s">
        <v>82</v>
      </c>
      <c r="AV251" s="14" t="s">
        <v>92</v>
      </c>
      <c r="AW251" s="14" t="s">
        <v>34</v>
      </c>
      <c r="AX251" s="14" t="s">
        <v>80</v>
      </c>
      <c r="AY251" s="164" t="s">
        <v>135</v>
      </c>
    </row>
    <row r="252" spans="2:65" s="1" customFormat="1" ht="21.75" customHeight="1">
      <c r="B252" s="33"/>
      <c r="C252" s="132" t="s">
        <v>343</v>
      </c>
      <c r="D252" s="132" t="s">
        <v>138</v>
      </c>
      <c r="E252" s="133" t="s">
        <v>344</v>
      </c>
      <c r="F252" s="134" t="s">
        <v>345</v>
      </c>
      <c r="G252" s="135" t="s">
        <v>186</v>
      </c>
      <c r="H252" s="136">
        <v>47.34</v>
      </c>
      <c r="I252" s="137"/>
      <c r="J252" s="138">
        <f>ROUND(I252*H252,2)</f>
        <v>0</v>
      </c>
      <c r="K252" s="134" t="s">
        <v>142</v>
      </c>
      <c r="L252" s="33"/>
      <c r="M252" s="139" t="s">
        <v>21</v>
      </c>
      <c r="N252" s="140" t="s">
        <v>44</v>
      </c>
      <c r="P252" s="141">
        <f>O252*H252</f>
        <v>0</v>
      </c>
      <c r="Q252" s="141">
        <v>0</v>
      </c>
      <c r="R252" s="141">
        <f>Q252*H252</f>
        <v>0</v>
      </c>
      <c r="S252" s="141">
        <v>1.75E-3</v>
      </c>
      <c r="T252" s="142">
        <f>S252*H252</f>
        <v>8.2845000000000002E-2</v>
      </c>
      <c r="AR252" s="143" t="s">
        <v>251</v>
      </c>
      <c r="AT252" s="143" t="s">
        <v>138</v>
      </c>
      <c r="AU252" s="143" t="s">
        <v>82</v>
      </c>
      <c r="AY252" s="18" t="s">
        <v>135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8" t="s">
        <v>80</v>
      </c>
      <c r="BK252" s="144">
        <f>ROUND(I252*H252,2)</f>
        <v>0</v>
      </c>
      <c r="BL252" s="18" t="s">
        <v>251</v>
      </c>
      <c r="BM252" s="143" t="s">
        <v>346</v>
      </c>
    </row>
    <row r="253" spans="2:65" s="1" customFormat="1">
      <c r="B253" s="33"/>
      <c r="D253" s="145" t="s">
        <v>144</v>
      </c>
      <c r="F253" s="146" t="s">
        <v>347</v>
      </c>
      <c r="I253" s="147"/>
      <c r="L253" s="33"/>
      <c r="M253" s="148"/>
      <c r="T253" s="54"/>
      <c r="AT253" s="18" t="s">
        <v>144</v>
      </c>
      <c r="AU253" s="18" t="s">
        <v>82</v>
      </c>
    </row>
    <row r="254" spans="2:65" s="12" customFormat="1">
      <c r="B254" s="149"/>
      <c r="D254" s="150" t="s">
        <v>146</v>
      </c>
      <c r="E254" s="151" t="s">
        <v>21</v>
      </c>
      <c r="F254" s="152" t="s">
        <v>273</v>
      </c>
      <c r="H254" s="151" t="s">
        <v>21</v>
      </c>
      <c r="I254" s="153"/>
      <c r="L254" s="149"/>
      <c r="M254" s="154"/>
      <c r="T254" s="155"/>
      <c r="AT254" s="151" t="s">
        <v>146</v>
      </c>
      <c r="AU254" s="151" t="s">
        <v>82</v>
      </c>
      <c r="AV254" s="12" t="s">
        <v>80</v>
      </c>
      <c r="AW254" s="12" t="s">
        <v>34</v>
      </c>
      <c r="AX254" s="12" t="s">
        <v>73</v>
      </c>
      <c r="AY254" s="151" t="s">
        <v>135</v>
      </c>
    </row>
    <row r="255" spans="2:65" s="13" customFormat="1">
      <c r="B255" s="156"/>
      <c r="D255" s="150" t="s">
        <v>146</v>
      </c>
      <c r="E255" s="157" t="s">
        <v>21</v>
      </c>
      <c r="F255" s="158" t="s">
        <v>348</v>
      </c>
      <c r="H255" s="159">
        <v>33.799999999999997</v>
      </c>
      <c r="I255" s="160"/>
      <c r="L255" s="156"/>
      <c r="M255" s="161"/>
      <c r="T255" s="162"/>
      <c r="AT255" s="157" t="s">
        <v>146</v>
      </c>
      <c r="AU255" s="157" t="s">
        <v>82</v>
      </c>
      <c r="AV255" s="13" t="s">
        <v>82</v>
      </c>
      <c r="AW255" s="13" t="s">
        <v>34</v>
      </c>
      <c r="AX255" s="13" t="s">
        <v>73</v>
      </c>
      <c r="AY255" s="157" t="s">
        <v>135</v>
      </c>
    </row>
    <row r="256" spans="2:65" s="12" customFormat="1">
      <c r="B256" s="149"/>
      <c r="D256" s="150" t="s">
        <v>146</v>
      </c>
      <c r="E256" s="151" t="s">
        <v>21</v>
      </c>
      <c r="F256" s="152" t="s">
        <v>275</v>
      </c>
      <c r="H256" s="151" t="s">
        <v>21</v>
      </c>
      <c r="I256" s="153"/>
      <c r="L256" s="149"/>
      <c r="M256" s="154"/>
      <c r="T256" s="155"/>
      <c r="AT256" s="151" t="s">
        <v>146</v>
      </c>
      <c r="AU256" s="151" t="s">
        <v>82</v>
      </c>
      <c r="AV256" s="12" t="s">
        <v>80</v>
      </c>
      <c r="AW256" s="12" t="s">
        <v>34</v>
      </c>
      <c r="AX256" s="12" t="s">
        <v>73</v>
      </c>
      <c r="AY256" s="151" t="s">
        <v>135</v>
      </c>
    </row>
    <row r="257" spans="2:65" s="13" customFormat="1">
      <c r="B257" s="156"/>
      <c r="D257" s="150" t="s">
        <v>146</v>
      </c>
      <c r="E257" s="157" t="s">
        <v>21</v>
      </c>
      <c r="F257" s="158" t="s">
        <v>349</v>
      </c>
      <c r="H257" s="159">
        <v>13.54</v>
      </c>
      <c r="I257" s="160"/>
      <c r="L257" s="156"/>
      <c r="M257" s="161"/>
      <c r="T257" s="162"/>
      <c r="AT257" s="157" t="s">
        <v>146</v>
      </c>
      <c r="AU257" s="157" t="s">
        <v>82</v>
      </c>
      <c r="AV257" s="13" t="s">
        <v>82</v>
      </c>
      <c r="AW257" s="13" t="s">
        <v>34</v>
      </c>
      <c r="AX257" s="13" t="s">
        <v>73</v>
      </c>
      <c r="AY257" s="157" t="s">
        <v>135</v>
      </c>
    </row>
    <row r="258" spans="2:65" s="14" customFormat="1">
      <c r="B258" s="163"/>
      <c r="D258" s="150" t="s">
        <v>146</v>
      </c>
      <c r="E258" s="164" t="s">
        <v>21</v>
      </c>
      <c r="F258" s="165" t="s">
        <v>153</v>
      </c>
      <c r="H258" s="166">
        <v>47.339999999999996</v>
      </c>
      <c r="I258" s="167"/>
      <c r="L258" s="163"/>
      <c r="M258" s="168"/>
      <c r="T258" s="169"/>
      <c r="AT258" s="164" t="s">
        <v>146</v>
      </c>
      <c r="AU258" s="164" t="s">
        <v>82</v>
      </c>
      <c r="AV258" s="14" t="s">
        <v>92</v>
      </c>
      <c r="AW258" s="14" t="s">
        <v>34</v>
      </c>
      <c r="AX258" s="14" t="s">
        <v>80</v>
      </c>
      <c r="AY258" s="164" t="s">
        <v>135</v>
      </c>
    </row>
    <row r="259" spans="2:65" s="1" customFormat="1" ht="24.15" customHeight="1">
      <c r="B259" s="33"/>
      <c r="C259" s="132" t="s">
        <v>350</v>
      </c>
      <c r="D259" s="132" t="s">
        <v>138</v>
      </c>
      <c r="E259" s="133" t="s">
        <v>351</v>
      </c>
      <c r="F259" s="134" t="s">
        <v>352</v>
      </c>
      <c r="G259" s="135" t="s">
        <v>186</v>
      </c>
      <c r="H259" s="136">
        <v>39.26</v>
      </c>
      <c r="I259" s="137"/>
      <c r="J259" s="138">
        <f>ROUND(I259*H259,2)</f>
        <v>0</v>
      </c>
      <c r="K259" s="134" t="s">
        <v>142</v>
      </c>
      <c r="L259" s="33"/>
      <c r="M259" s="139" t="s">
        <v>21</v>
      </c>
      <c r="N259" s="140" t="s">
        <v>44</v>
      </c>
      <c r="P259" s="141">
        <f>O259*H259</f>
        <v>0</v>
      </c>
      <c r="Q259" s="141">
        <v>0</v>
      </c>
      <c r="R259" s="141">
        <f>Q259*H259</f>
        <v>0</v>
      </c>
      <c r="S259" s="141">
        <v>2.5999999999999999E-3</v>
      </c>
      <c r="T259" s="142">
        <f>S259*H259</f>
        <v>0.10207599999999999</v>
      </c>
      <c r="AR259" s="143" t="s">
        <v>251</v>
      </c>
      <c r="AT259" s="143" t="s">
        <v>138</v>
      </c>
      <c r="AU259" s="143" t="s">
        <v>82</v>
      </c>
      <c r="AY259" s="18" t="s">
        <v>135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8" t="s">
        <v>80</v>
      </c>
      <c r="BK259" s="144">
        <f>ROUND(I259*H259,2)</f>
        <v>0</v>
      </c>
      <c r="BL259" s="18" t="s">
        <v>251</v>
      </c>
      <c r="BM259" s="143" t="s">
        <v>353</v>
      </c>
    </row>
    <row r="260" spans="2:65" s="1" customFormat="1">
      <c r="B260" s="33"/>
      <c r="D260" s="145" t="s">
        <v>144</v>
      </c>
      <c r="F260" s="146" t="s">
        <v>354</v>
      </c>
      <c r="I260" s="147"/>
      <c r="L260" s="33"/>
      <c r="M260" s="148"/>
      <c r="T260" s="54"/>
      <c r="AT260" s="18" t="s">
        <v>144</v>
      </c>
      <c r="AU260" s="18" t="s">
        <v>82</v>
      </c>
    </row>
    <row r="261" spans="2:65" s="12" customFormat="1">
      <c r="B261" s="149"/>
      <c r="D261" s="150" t="s">
        <v>146</v>
      </c>
      <c r="E261" s="151" t="s">
        <v>21</v>
      </c>
      <c r="F261" s="152" t="s">
        <v>334</v>
      </c>
      <c r="H261" s="151" t="s">
        <v>21</v>
      </c>
      <c r="I261" s="153"/>
      <c r="L261" s="149"/>
      <c r="M261" s="154"/>
      <c r="T261" s="155"/>
      <c r="AT261" s="151" t="s">
        <v>146</v>
      </c>
      <c r="AU261" s="151" t="s">
        <v>82</v>
      </c>
      <c r="AV261" s="12" t="s">
        <v>80</v>
      </c>
      <c r="AW261" s="12" t="s">
        <v>34</v>
      </c>
      <c r="AX261" s="12" t="s">
        <v>73</v>
      </c>
      <c r="AY261" s="151" t="s">
        <v>135</v>
      </c>
    </row>
    <row r="262" spans="2:65" s="13" customFormat="1">
      <c r="B262" s="156"/>
      <c r="D262" s="150" t="s">
        <v>146</v>
      </c>
      <c r="E262" s="157" t="s">
        <v>21</v>
      </c>
      <c r="F262" s="158" t="s">
        <v>335</v>
      </c>
      <c r="H262" s="159">
        <v>10.46</v>
      </c>
      <c r="I262" s="160"/>
      <c r="L262" s="156"/>
      <c r="M262" s="161"/>
      <c r="T262" s="162"/>
      <c r="AT262" s="157" t="s">
        <v>146</v>
      </c>
      <c r="AU262" s="157" t="s">
        <v>82</v>
      </c>
      <c r="AV262" s="13" t="s">
        <v>82</v>
      </c>
      <c r="AW262" s="13" t="s">
        <v>34</v>
      </c>
      <c r="AX262" s="13" t="s">
        <v>73</v>
      </c>
      <c r="AY262" s="157" t="s">
        <v>135</v>
      </c>
    </row>
    <row r="263" spans="2:65" s="13" customFormat="1">
      <c r="B263" s="156"/>
      <c r="D263" s="150" t="s">
        <v>146</v>
      </c>
      <c r="E263" s="157" t="s">
        <v>21</v>
      </c>
      <c r="F263" s="158" t="s">
        <v>336</v>
      </c>
      <c r="H263" s="159">
        <v>28.8</v>
      </c>
      <c r="I263" s="160"/>
      <c r="L263" s="156"/>
      <c r="M263" s="161"/>
      <c r="T263" s="162"/>
      <c r="AT263" s="157" t="s">
        <v>146</v>
      </c>
      <c r="AU263" s="157" t="s">
        <v>82</v>
      </c>
      <c r="AV263" s="13" t="s">
        <v>82</v>
      </c>
      <c r="AW263" s="13" t="s">
        <v>34</v>
      </c>
      <c r="AX263" s="13" t="s">
        <v>73</v>
      </c>
      <c r="AY263" s="157" t="s">
        <v>135</v>
      </c>
    </row>
    <row r="264" spans="2:65" s="14" customFormat="1">
      <c r="B264" s="163"/>
      <c r="D264" s="150" t="s">
        <v>146</v>
      </c>
      <c r="E264" s="164" t="s">
        <v>21</v>
      </c>
      <c r="F264" s="165" t="s">
        <v>153</v>
      </c>
      <c r="H264" s="166">
        <v>39.260000000000005</v>
      </c>
      <c r="I264" s="167"/>
      <c r="L264" s="163"/>
      <c r="M264" s="168"/>
      <c r="T264" s="169"/>
      <c r="AT264" s="164" t="s">
        <v>146</v>
      </c>
      <c r="AU264" s="164" t="s">
        <v>82</v>
      </c>
      <c r="AV264" s="14" t="s">
        <v>92</v>
      </c>
      <c r="AW264" s="14" t="s">
        <v>34</v>
      </c>
      <c r="AX264" s="14" t="s">
        <v>80</v>
      </c>
      <c r="AY264" s="164" t="s">
        <v>135</v>
      </c>
    </row>
    <row r="265" spans="2:65" s="1" customFormat="1" ht="16.5" customHeight="1">
      <c r="B265" s="33"/>
      <c r="C265" s="132" t="s">
        <v>355</v>
      </c>
      <c r="D265" s="132" t="s">
        <v>138</v>
      </c>
      <c r="E265" s="133" t="s">
        <v>356</v>
      </c>
      <c r="F265" s="134" t="s">
        <v>357</v>
      </c>
      <c r="G265" s="135" t="s">
        <v>186</v>
      </c>
      <c r="H265" s="136">
        <v>16.45</v>
      </c>
      <c r="I265" s="137"/>
      <c r="J265" s="138">
        <f>ROUND(I265*H265,2)</f>
        <v>0</v>
      </c>
      <c r="K265" s="134" t="s">
        <v>142</v>
      </c>
      <c r="L265" s="33"/>
      <c r="M265" s="139" t="s">
        <v>21</v>
      </c>
      <c r="N265" s="140" t="s">
        <v>44</v>
      </c>
      <c r="P265" s="141">
        <f>O265*H265</f>
        <v>0</v>
      </c>
      <c r="Q265" s="141">
        <v>0</v>
      </c>
      <c r="R265" s="141">
        <f>Q265*H265</f>
        <v>0</v>
      </c>
      <c r="S265" s="141">
        <v>3.9399999999999999E-3</v>
      </c>
      <c r="T265" s="142">
        <f>S265*H265</f>
        <v>6.4812999999999996E-2</v>
      </c>
      <c r="AR265" s="143" t="s">
        <v>251</v>
      </c>
      <c r="AT265" s="143" t="s">
        <v>138</v>
      </c>
      <c r="AU265" s="143" t="s">
        <v>82</v>
      </c>
      <c r="AY265" s="18" t="s">
        <v>135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8" t="s">
        <v>80</v>
      </c>
      <c r="BK265" s="144">
        <f>ROUND(I265*H265,2)</f>
        <v>0</v>
      </c>
      <c r="BL265" s="18" t="s">
        <v>251</v>
      </c>
      <c r="BM265" s="143" t="s">
        <v>358</v>
      </c>
    </row>
    <row r="266" spans="2:65" s="1" customFormat="1">
      <c r="B266" s="33"/>
      <c r="D266" s="145" t="s">
        <v>144</v>
      </c>
      <c r="F266" s="146" t="s">
        <v>359</v>
      </c>
      <c r="I266" s="147"/>
      <c r="L266" s="33"/>
      <c r="M266" s="148"/>
      <c r="T266" s="54"/>
      <c r="AT266" s="18" t="s">
        <v>144</v>
      </c>
      <c r="AU266" s="18" t="s">
        <v>82</v>
      </c>
    </row>
    <row r="267" spans="2:65" s="12" customFormat="1">
      <c r="B267" s="149"/>
      <c r="D267" s="150" t="s">
        <v>146</v>
      </c>
      <c r="E267" s="151" t="s">
        <v>21</v>
      </c>
      <c r="F267" s="152" t="s">
        <v>334</v>
      </c>
      <c r="H267" s="151" t="s">
        <v>21</v>
      </c>
      <c r="I267" s="153"/>
      <c r="L267" s="149"/>
      <c r="M267" s="154"/>
      <c r="T267" s="155"/>
      <c r="AT267" s="151" t="s">
        <v>146</v>
      </c>
      <c r="AU267" s="151" t="s">
        <v>82</v>
      </c>
      <c r="AV267" s="12" t="s">
        <v>80</v>
      </c>
      <c r="AW267" s="12" t="s">
        <v>34</v>
      </c>
      <c r="AX267" s="12" t="s">
        <v>73</v>
      </c>
      <c r="AY267" s="151" t="s">
        <v>135</v>
      </c>
    </row>
    <row r="268" spans="2:65" s="13" customFormat="1">
      <c r="B268" s="156"/>
      <c r="D268" s="150" t="s">
        <v>146</v>
      </c>
      <c r="E268" s="157" t="s">
        <v>21</v>
      </c>
      <c r="F268" s="158" t="s">
        <v>360</v>
      </c>
      <c r="H268" s="159">
        <v>16.45</v>
      </c>
      <c r="I268" s="160"/>
      <c r="L268" s="156"/>
      <c r="M268" s="161"/>
      <c r="T268" s="162"/>
      <c r="AT268" s="157" t="s">
        <v>146</v>
      </c>
      <c r="AU268" s="157" t="s">
        <v>82</v>
      </c>
      <c r="AV268" s="13" t="s">
        <v>82</v>
      </c>
      <c r="AW268" s="13" t="s">
        <v>34</v>
      </c>
      <c r="AX268" s="13" t="s">
        <v>73</v>
      </c>
      <c r="AY268" s="157" t="s">
        <v>135</v>
      </c>
    </row>
    <row r="269" spans="2:65" s="14" customFormat="1">
      <c r="B269" s="163"/>
      <c r="D269" s="150" t="s">
        <v>146</v>
      </c>
      <c r="E269" s="164" t="s">
        <v>21</v>
      </c>
      <c r="F269" s="165" t="s">
        <v>153</v>
      </c>
      <c r="H269" s="166">
        <v>16.45</v>
      </c>
      <c r="I269" s="167"/>
      <c r="L269" s="163"/>
      <c r="M269" s="171"/>
      <c r="N269" s="172"/>
      <c r="O269" s="172"/>
      <c r="P269" s="172"/>
      <c r="Q269" s="172"/>
      <c r="R269" s="172"/>
      <c r="S269" s="172"/>
      <c r="T269" s="173"/>
      <c r="AT269" s="164" t="s">
        <v>146</v>
      </c>
      <c r="AU269" s="164" t="s">
        <v>82</v>
      </c>
      <c r="AV269" s="14" t="s">
        <v>92</v>
      </c>
      <c r="AW269" s="14" t="s">
        <v>34</v>
      </c>
      <c r="AX269" s="14" t="s">
        <v>80</v>
      </c>
      <c r="AY269" s="164" t="s">
        <v>135</v>
      </c>
    </row>
    <row r="270" spans="2:65" s="1" customFormat="1" ht="6.9" customHeight="1">
      <c r="B270" s="42"/>
      <c r="C270" s="43"/>
      <c r="D270" s="43"/>
      <c r="E270" s="43"/>
      <c r="F270" s="43"/>
      <c r="G270" s="43"/>
      <c r="H270" s="43"/>
      <c r="I270" s="43"/>
      <c r="J270" s="43"/>
      <c r="K270" s="43"/>
      <c r="L270" s="33"/>
    </row>
  </sheetData>
  <sheetProtection algorithmName="SHA-512" hashValue="4dRZEMb0Ln5gjNzRPjYFDLpPUdzSS9po0/DDYDxb02CWkITF+5JOeVDodWEVuT7t9LCSQ2GqndaaeIrWnE8KZA==" saltValue="SplcSYnjp1FMUw3oxGU/bIcw0hyTcowOSw4wVT24eTP3rnPiX3GNPeIRnJAkngHEW/PsVOCeRBaN9XNV/mPoDw==" spinCount="100000" sheet="1" objects="1" scenarios="1" formatColumns="0" formatRows="0" autoFilter="0"/>
  <autoFilter ref="C94:K269" xr:uid="{00000000-0009-0000-0000-000001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 xr:uid="{00000000-0004-0000-0100-000000000000}"/>
    <hyperlink ref="F108" r:id="rId2" xr:uid="{00000000-0004-0000-0100-000001000000}"/>
    <hyperlink ref="F124" r:id="rId3" xr:uid="{00000000-0004-0000-0100-000002000000}"/>
    <hyperlink ref="F129" r:id="rId4" xr:uid="{00000000-0004-0000-0100-000003000000}"/>
    <hyperlink ref="F134" r:id="rId5" xr:uid="{00000000-0004-0000-0100-000004000000}"/>
    <hyperlink ref="F150" r:id="rId6" xr:uid="{00000000-0004-0000-0100-000005000000}"/>
    <hyperlink ref="F152" r:id="rId7" xr:uid="{00000000-0004-0000-0100-000006000000}"/>
    <hyperlink ref="F154" r:id="rId8" xr:uid="{00000000-0004-0000-0100-000007000000}"/>
    <hyperlink ref="F159" r:id="rId9" xr:uid="{00000000-0004-0000-0100-000008000000}"/>
    <hyperlink ref="F163" r:id="rId10" xr:uid="{00000000-0004-0000-0100-000009000000}"/>
    <hyperlink ref="F167" r:id="rId11" xr:uid="{00000000-0004-0000-0100-00000A000000}"/>
    <hyperlink ref="F171" r:id="rId12" xr:uid="{00000000-0004-0000-0100-00000B000000}"/>
    <hyperlink ref="F175" r:id="rId13" xr:uid="{00000000-0004-0000-0100-00000C000000}"/>
    <hyperlink ref="F183" r:id="rId14" xr:uid="{00000000-0004-0000-0100-00000D000000}"/>
    <hyperlink ref="F208" r:id="rId15" xr:uid="{00000000-0004-0000-0100-00000E000000}"/>
    <hyperlink ref="F217" r:id="rId16" xr:uid="{00000000-0004-0000-0100-00000F000000}"/>
    <hyperlink ref="F227" r:id="rId17" xr:uid="{00000000-0004-0000-0100-000010000000}"/>
    <hyperlink ref="F233" r:id="rId18" xr:uid="{00000000-0004-0000-0100-000011000000}"/>
    <hyperlink ref="F243" r:id="rId19" xr:uid="{00000000-0004-0000-0100-000012000000}"/>
    <hyperlink ref="F249" r:id="rId20" xr:uid="{00000000-0004-0000-0100-000013000000}"/>
    <hyperlink ref="F253" r:id="rId21" xr:uid="{00000000-0004-0000-0100-000014000000}"/>
    <hyperlink ref="F260" r:id="rId22" xr:uid="{00000000-0004-0000-0100-000015000000}"/>
    <hyperlink ref="F266" r:id="rId23" xr:uid="{00000000-0004-0000-0100-00001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642"/>
  <sheetViews>
    <sheetView showGridLines="0" tabSelected="1" workbookViewId="0">
      <selection activeCell="Y9" sqref="Y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8" t="s">
        <v>88</v>
      </c>
      <c r="AZ2" s="174" t="s">
        <v>361</v>
      </c>
      <c r="BA2" s="174" t="s">
        <v>21</v>
      </c>
      <c r="BB2" s="174" t="s">
        <v>21</v>
      </c>
      <c r="BC2" s="174" t="s">
        <v>362</v>
      </c>
      <c r="BD2" s="174" t="s">
        <v>82</v>
      </c>
    </row>
    <row r="3" spans="2:5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  <c r="AZ3" s="174" t="s">
        <v>363</v>
      </c>
      <c r="BA3" s="174" t="s">
        <v>21</v>
      </c>
      <c r="BB3" s="174" t="s">
        <v>21</v>
      </c>
      <c r="BC3" s="174" t="s">
        <v>364</v>
      </c>
      <c r="BD3" s="174" t="s">
        <v>82</v>
      </c>
    </row>
    <row r="4" spans="2:56" ht="24.9" customHeight="1">
      <c r="B4" s="21"/>
      <c r="D4" s="22" t="s">
        <v>101</v>
      </c>
      <c r="L4" s="21"/>
      <c r="M4" s="91" t="s">
        <v>10</v>
      </c>
      <c r="AT4" s="18" t="s">
        <v>4</v>
      </c>
      <c r="AZ4" s="174" t="s">
        <v>365</v>
      </c>
      <c r="BA4" s="174" t="s">
        <v>21</v>
      </c>
      <c r="BB4" s="174" t="s">
        <v>21</v>
      </c>
      <c r="BC4" s="174" t="s">
        <v>366</v>
      </c>
      <c r="BD4" s="174" t="s">
        <v>82</v>
      </c>
    </row>
    <row r="5" spans="2:56" ht="6.9" customHeight="1">
      <c r="B5" s="21"/>
      <c r="L5" s="21"/>
      <c r="AZ5" s="174" t="s">
        <v>367</v>
      </c>
      <c r="BA5" s="174" t="s">
        <v>21</v>
      </c>
      <c r="BB5" s="174" t="s">
        <v>21</v>
      </c>
      <c r="BC5" s="174" t="s">
        <v>368</v>
      </c>
      <c r="BD5" s="174" t="s">
        <v>82</v>
      </c>
    </row>
    <row r="6" spans="2:56" ht="12" customHeight="1">
      <c r="B6" s="21"/>
      <c r="D6" s="28" t="s">
        <v>16</v>
      </c>
      <c r="L6" s="21"/>
      <c r="AZ6" s="174" t="s">
        <v>369</v>
      </c>
      <c r="BA6" s="174" t="s">
        <v>21</v>
      </c>
      <c r="BB6" s="174" t="s">
        <v>21</v>
      </c>
      <c r="BC6" s="174" t="s">
        <v>370</v>
      </c>
      <c r="BD6" s="174" t="s">
        <v>82</v>
      </c>
    </row>
    <row r="7" spans="2:56" ht="26.25" customHeight="1">
      <c r="B7" s="21"/>
      <c r="E7" s="294" t="str">
        <f>'Rekapitulace stavby'!K6</f>
        <v>Udržovací práce pro snížení energetické náročnosti budovy Šlichtovny - část střecha</v>
      </c>
      <c r="F7" s="295"/>
      <c r="G7" s="295"/>
      <c r="H7" s="295"/>
      <c r="L7" s="21"/>
      <c r="AZ7" s="174" t="s">
        <v>371</v>
      </c>
      <c r="BA7" s="174" t="s">
        <v>21</v>
      </c>
      <c r="BB7" s="174" t="s">
        <v>21</v>
      </c>
      <c r="BC7" s="174" t="s">
        <v>372</v>
      </c>
      <c r="BD7" s="174" t="s">
        <v>82</v>
      </c>
    </row>
    <row r="8" spans="2:56" ht="12" customHeight="1">
      <c r="B8" s="21"/>
      <c r="D8" s="28" t="s">
        <v>102</v>
      </c>
      <c r="L8" s="21"/>
      <c r="AZ8" s="174" t="s">
        <v>373</v>
      </c>
      <c r="BA8" s="174" t="s">
        <v>21</v>
      </c>
      <c r="BB8" s="174" t="s">
        <v>21</v>
      </c>
      <c r="BC8" s="174" t="s">
        <v>374</v>
      </c>
      <c r="BD8" s="174" t="s">
        <v>82</v>
      </c>
    </row>
    <row r="9" spans="2:56" s="1" customFormat="1" ht="16.5" customHeight="1">
      <c r="B9" s="33"/>
      <c r="E9" s="294" t="s">
        <v>103</v>
      </c>
      <c r="F9" s="292"/>
      <c r="G9" s="292"/>
      <c r="H9" s="292"/>
      <c r="L9" s="33"/>
      <c r="AZ9" s="174" t="s">
        <v>375</v>
      </c>
      <c r="BA9" s="174" t="s">
        <v>21</v>
      </c>
      <c r="BB9" s="174" t="s">
        <v>21</v>
      </c>
      <c r="BC9" s="174" t="s">
        <v>376</v>
      </c>
      <c r="BD9" s="174" t="s">
        <v>82</v>
      </c>
    </row>
    <row r="10" spans="2:56" s="1" customFormat="1" ht="12" customHeight="1">
      <c r="B10" s="33"/>
      <c r="D10" s="28" t="s">
        <v>104</v>
      </c>
      <c r="L10" s="33"/>
      <c r="AZ10" s="174" t="s">
        <v>377</v>
      </c>
      <c r="BA10" s="174" t="s">
        <v>21</v>
      </c>
      <c r="BB10" s="174" t="s">
        <v>21</v>
      </c>
      <c r="BC10" s="174" t="s">
        <v>378</v>
      </c>
      <c r="BD10" s="174" t="s">
        <v>82</v>
      </c>
    </row>
    <row r="11" spans="2:56" s="1" customFormat="1" ht="16.5" customHeight="1">
      <c r="B11" s="33"/>
      <c r="E11" s="291" t="s">
        <v>379</v>
      </c>
      <c r="F11" s="292"/>
      <c r="G11" s="292"/>
      <c r="H11" s="292"/>
      <c r="L11" s="33"/>
      <c r="AZ11" s="174" t="s">
        <v>380</v>
      </c>
      <c r="BA11" s="174" t="s">
        <v>21</v>
      </c>
      <c r="BB11" s="174" t="s">
        <v>21</v>
      </c>
      <c r="BC11" s="174" t="s">
        <v>381</v>
      </c>
      <c r="BD11" s="174" t="s">
        <v>82</v>
      </c>
    </row>
    <row r="12" spans="2:56" s="1" customFormat="1">
      <c r="B12" s="33"/>
      <c r="L12" s="33"/>
      <c r="AZ12" s="174" t="s">
        <v>382</v>
      </c>
      <c r="BA12" s="174" t="s">
        <v>21</v>
      </c>
      <c r="BB12" s="174" t="s">
        <v>21</v>
      </c>
      <c r="BC12" s="174" t="s">
        <v>383</v>
      </c>
      <c r="BD12" s="174" t="s">
        <v>82</v>
      </c>
    </row>
    <row r="13" spans="2:56" s="1" customFormat="1" ht="12" customHeight="1">
      <c r="B13" s="33"/>
      <c r="D13" s="28" t="s">
        <v>18</v>
      </c>
      <c r="F13" s="26" t="s">
        <v>21</v>
      </c>
      <c r="I13" s="28" t="s">
        <v>20</v>
      </c>
      <c r="J13" s="26" t="s">
        <v>21</v>
      </c>
      <c r="L13" s="33"/>
      <c r="AZ13" s="174" t="s">
        <v>384</v>
      </c>
      <c r="BA13" s="174" t="s">
        <v>21</v>
      </c>
      <c r="BB13" s="174" t="s">
        <v>21</v>
      </c>
      <c r="BC13" s="174" t="s">
        <v>385</v>
      </c>
      <c r="BD13" s="174" t="s">
        <v>82</v>
      </c>
    </row>
    <row r="14" spans="2:56" s="1" customFormat="1" ht="12" customHeight="1">
      <c r="B14" s="33"/>
      <c r="D14" s="28" t="s">
        <v>22</v>
      </c>
      <c r="F14" s="26" t="s">
        <v>23</v>
      </c>
      <c r="I14" s="28" t="s">
        <v>24</v>
      </c>
      <c r="J14" s="50" t="str">
        <f>'Rekapitulace stavby'!AN8</f>
        <v>9. 4. 2026</v>
      </c>
      <c r="L14" s="33"/>
      <c r="AZ14" s="174" t="s">
        <v>386</v>
      </c>
      <c r="BA14" s="174" t="s">
        <v>21</v>
      </c>
      <c r="BB14" s="174" t="s">
        <v>21</v>
      </c>
      <c r="BC14" s="174" t="s">
        <v>387</v>
      </c>
      <c r="BD14" s="174" t="s">
        <v>82</v>
      </c>
    </row>
    <row r="15" spans="2:56" s="1" customFormat="1" ht="10.95" customHeight="1">
      <c r="B15" s="33"/>
      <c r="L15" s="33"/>
    </row>
    <row r="16" spans="2:56" s="1" customFormat="1" ht="12" customHeight="1">
      <c r="B16" s="33"/>
      <c r="D16" s="28" t="s">
        <v>26</v>
      </c>
      <c r="I16" s="28" t="s">
        <v>27</v>
      </c>
      <c r="J16" s="26" t="s">
        <v>21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21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27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296" t="str">
        <f>'Rekapitulace stavby'!E14</f>
        <v>Vyplň údaj</v>
      </c>
      <c r="F20" s="297"/>
      <c r="G20" s="297"/>
      <c r="H20" s="297"/>
      <c r="I20" s="28" t="s">
        <v>29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27</v>
      </c>
      <c r="J22" s="26" t="s">
        <v>21</v>
      </c>
      <c r="L22" s="33"/>
    </row>
    <row r="23" spans="2:12" s="1" customFormat="1" ht="18" customHeight="1">
      <c r="B23" s="33"/>
      <c r="E23" s="26" t="s">
        <v>33</v>
      </c>
      <c r="I23" s="28" t="s">
        <v>29</v>
      </c>
      <c r="J23" s="26" t="s">
        <v>21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35</v>
      </c>
      <c r="I25" s="28" t="s">
        <v>27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29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37</v>
      </c>
      <c r="L28" s="33"/>
    </row>
    <row r="29" spans="2:12" s="7" customFormat="1" ht="71.25" customHeight="1">
      <c r="B29" s="92"/>
      <c r="E29" s="298" t="s">
        <v>388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39</v>
      </c>
      <c r="J32" s="64">
        <f>ROUND(J98,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41</v>
      </c>
      <c r="I34" s="36" t="s">
        <v>40</v>
      </c>
      <c r="J34" s="36" t="s">
        <v>42</v>
      </c>
      <c r="L34" s="33"/>
    </row>
    <row r="35" spans="2:12" s="1" customFormat="1" ht="14.4" customHeight="1">
      <c r="B35" s="33"/>
      <c r="D35" s="53" t="s">
        <v>43</v>
      </c>
      <c r="E35" s="28" t="s">
        <v>44</v>
      </c>
      <c r="F35" s="84">
        <f>ROUND((SUM(BE98:BE641)),  2)</f>
        <v>0</v>
      </c>
      <c r="I35" s="94">
        <v>0.21</v>
      </c>
      <c r="J35" s="84">
        <f>ROUND(((SUM(BE98:BE641))*I35),  2)</f>
        <v>0</v>
      </c>
      <c r="L35" s="33"/>
    </row>
    <row r="36" spans="2:12" s="1" customFormat="1" ht="14.4" customHeight="1">
      <c r="B36" s="33"/>
      <c r="E36" s="28" t="s">
        <v>45</v>
      </c>
      <c r="F36" s="84">
        <f>ROUND((SUM(BF98:BF641)),  2)</f>
        <v>0</v>
      </c>
      <c r="I36" s="94">
        <v>0.12</v>
      </c>
      <c r="J36" s="84">
        <f>ROUND(((SUM(BF98:BF641))*I36),  2)</f>
        <v>0</v>
      </c>
      <c r="L36" s="33"/>
    </row>
    <row r="37" spans="2:12" s="1" customFormat="1" ht="14.4" hidden="1" customHeight="1">
      <c r="B37" s="33"/>
      <c r="E37" s="28" t="s">
        <v>46</v>
      </c>
      <c r="F37" s="84">
        <f>ROUND((SUM(BG98:BG641)),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47</v>
      </c>
      <c r="F38" s="84">
        <f>ROUND((SUM(BH98:BH641)),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48</v>
      </c>
      <c r="F39" s="84">
        <f>ROUND((SUM(BI98:BI641)),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49</v>
      </c>
      <c r="E41" s="55"/>
      <c r="F41" s="55"/>
      <c r="G41" s="97" t="s">
        <v>50</v>
      </c>
      <c r="H41" s="98" t="s">
        <v>51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106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26.25" customHeight="1">
      <c r="B50" s="33"/>
      <c r="E50" s="294" t="str">
        <f>E7</f>
        <v>Udržovací práce pro snížení energetické náročnosti budovy Šlichtovny - část střecha</v>
      </c>
      <c r="F50" s="295"/>
      <c r="G50" s="295"/>
      <c r="H50" s="295"/>
      <c r="L50" s="33"/>
    </row>
    <row r="51" spans="2:47" ht="12" customHeight="1">
      <c r="B51" s="21"/>
      <c r="C51" s="28" t="s">
        <v>102</v>
      </c>
      <c r="L51" s="21"/>
    </row>
    <row r="52" spans="2:47" s="1" customFormat="1" ht="16.5" customHeight="1">
      <c r="B52" s="33"/>
      <c r="E52" s="294" t="s">
        <v>103</v>
      </c>
      <c r="F52" s="292"/>
      <c r="G52" s="292"/>
      <c r="H52" s="292"/>
      <c r="L52" s="33"/>
    </row>
    <row r="53" spans="2:47" s="1" customFormat="1" ht="12" customHeight="1">
      <c r="B53" s="33"/>
      <c r="C53" s="28" t="s">
        <v>104</v>
      </c>
      <c r="L53" s="33"/>
    </row>
    <row r="54" spans="2:47" s="1" customFormat="1" ht="16.5" customHeight="1">
      <c r="B54" s="33"/>
      <c r="E54" s="291" t="str">
        <f>E11</f>
        <v>2 - Nové konstrukce</v>
      </c>
      <c r="F54" s="292"/>
      <c r="G54" s="292"/>
      <c r="H54" s="292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22</v>
      </c>
      <c r="F56" s="26" t="str">
        <f>F14</f>
        <v>Semily</v>
      </c>
      <c r="I56" s="28" t="s">
        <v>24</v>
      </c>
      <c r="J56" s="50" t="str">
        <f>IF(J14="","",J14)</f>
        <v>9. 4. 2026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26</v>
      </c>
      <c r="F58" s="26" t="str">
        <f>E17</f>
        <v>GI BUSINESS PARKS a.s.</v>
      </c>
      <c r="I58" s="28" t="s">
        <v>32</v>
      </c>
      <c r="J58" s="31" t="str">
        <f>E23</f>
        <v>Studio Raketoplán s.r.o.</v>
      </c>
      <c r="L58" s="33"/>
    </row>
    <row r="59" spans="2:47" s="1" customFormat="1" ht="15.15" customHeight="1">
      <c r="B59" s="33"/>
      <c r="C59" s="28" t="s">
        <v>30</v>
      </c>
      <c r="F59" s="26" t="str">
        <f>IF(E20="","",E20)</f>
        <v>Vyplň údaj</v>
      </c>
      <c r="I59" s="28" t="s">
        <v>35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107</v>
      </c>
      <c r="D61" s="95"/>
      <c r="E61" s="95"/>
      <c r="F61" s="95"/>
      <c r="G61" s="95"/>
      <c r="H61" s="95"/>
      <c r="I61" s="95"/>
      <c r="J61" s="102" t="s">
        <v>108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5" customHeight="1">
      <c r="B63" s="33"/>
      <c r="C63" s="103" t="s">
        <v>71</v>
      </c>
      <c r="J63" s="64">
        <f>J98</f>
        <v>0</v>
      </c>
      <c r="L63" s="33"/>
      <c r="AU63" s="18" t="s">
        <v>109</v>
      </c>
    </row>
    <row r="64" spans="2:47" s="8" customFormat="1" ht="24.9" customHeight="1">
      <c r="B64" s="104"/>
      <c r="D64" s="105" t="s">
        <v>110</v>
      </c>
      <c r="E64" s="106"/>
      <c r="F64" s="106"/>
      <c r="G64" s="106"/>
      <c r="H64" s="106"/>
      <c r="I64" s="106"/>
      <c r="J64" s="107">
        <f>J99</f>
        <v>0</v>
      </c>
      <c r="L64" s="104"/>
    </row>
    <row r="65" spans="2:12" s="9" customFormat="1" ht="19.95" customHeight="1">
      <c r="B65" s="108"/>
      <c r="D65" s="109" t="s">
        <v>389</v>
      </c>
      <c r="E65" s="110"/>
      <c r="F65" s="110"/>
      <c r="G65" s="110"/>
      <c r="H65" s="110"/>
      <c r="I65" s="110"/>
      <c r="J65" s="111">
        <f>J100</f>
        <v>0</v>
      </c>
      <c r="L65" s="108"/>
    </row>
    <row r="66" spans="2:12" s="9" customFormat="1" ht="19.95" customHeight="1">
      <c r="B66" s="108"/>
      <c r="D66" s="109" t="s">
        <v>390</v>
      </c>
      <c r="E66" s="110"/>
      <c r="F66" s="110"/>
      <c r="G66" s="110"/>
      <c r="H66" s="110"/>
      <c r="I66" s="110"/>
      <c r="J66" s="111">
        <f>J118</f>
        <v>0</v>
      </c>
      <c r="L66" s="108"/>
    </row>
    <row r="67" spans="2:12" s="9" customFormat="1" ht="19.95" customHeight="1">
      <c r="B67" s="108"/>
      <c r="D67" s="109" t="s">
        <v>391</v>
      </c>
      <c r="E67" s="110"/>
      <c r="F67" s="110"/>
      <c r="G67" s="110"/>
      <c r="H67" s="110"/>
      <c r="I67" s="110"/>
      <c r="J67" s="111">
        <f>J146</f>
        <v>0</v>
      </c>
      <c r="L67" s="108"/>
    </row>
    <row r="68" spans="2:12" s="9" customFormat="1" ht="19.95" customHeight="1">
      <c r="B68" s="108"/>
      <c r="D68" s="109" t="s">
        <v>111</v>
      </c>
      <c r="E68" s="110"/>
      <c r="F68" s="110"/>
      <c r="G68" s="110"/>
      <c r="H68" s="110"/>
      <c r="I68" s="110"/>
      <c r="J68" s="111">
        <f>J222</f>
        <v>0</v>
      </c>
      <c r="L68" s="108"/>
    </row>
    <row r="69" spans="2:12" s="9" customFormat="1" ht="19.95" customHeight="1">
      <c r="B69" s="108"/>
      <c r="D69" s="109" t="s">
        <v>392</v>
      </c>
      <c r="E69" s="110"/>
      <c r="F69" s="110"/>
      <c r="G69" s="110"/>
      <c r="H69" s="110"/>
      <c r="I69" s="110"/>
      <c r="J69" s="111">
        <f>J262</f>
        <v>0</v>
      </c>
      <c r="L69" s="108"/>
    </row>
    <row r="70" spans="2:12" s="8" customFormat="1" ht="24.9" customHeight="1">
      <c r="B70" s="104"/>
      <c r="D70" s="105" t="s">
        <v>113</v>
      </c>
      <c r="E70" s="106"/>
      <c r="F70" s="106"/>
      <c r="G70" s="106"/>
      <c r="H70" s="106"/>
      <c r="I70" s="106"/>
      <c r="J70" s="107">
        <f>J265</f>
        <v>0</v>
      </c>
      <c r="L70" s="104"/>
    </row>
    <row r="71" spans="2:12" s="9" customFormat="1" ht="19.95" customHeight="1">
      <c r="B71" s="108"/>
      <c r="D71" s="109" t="s">
        <v>114</v>
      </c>
      <c r="E71" s="110"/>
      <c r="F71" s="110"/>
      <c r="G71" s="110"/>
      <c r="H71" s="110"/>
      <c r="I71" s="110"/>
      <c r="J71" s="111">
        <f>J266</f>
        <v>0</v>
      </c>
      <c r="L71" s="108"/>
    </row>
    <row r="72" spans="2:12" s="9" customFormat="1" ht="19.95" customHeight="1">
      <c r="B72" s="108"/>
      <c r="D72" s="109" t="s">
        <v>115</v>
      </c>
      <c r="E72" s="110"/>
      <c r="F72" s="110"/>
      <c r="G72" s="110"/>
      <c r="H72" s="110"/>
      <c r="I72" s="110"/>
      <c r="J72" s="111">
        <f>J389</f>
        <v>0</v>
      </c>
      <c r="L72" s="108"/>
    </row>
    <row r="73" spans="2:12" s="9" customFormat="1" ht="19.95" customHeight="1">
      <c r="B73" s="108"/>
      <c r="D73" s="109" t="s">
        <v>393</v>
      </c>
      <c r="E73" s="110"/>
      <c r="F73" s="110"/>
      <c r="G73" s="110"/>
      <c r="H73" s="110"/>
      <c r="I73" s="110"/>
      <c r="J73" s="111">
        <f>J542</f>
        <v>0</v>
      </c>
      <c r="L73" s="108"/>
    </row>
    <row r="74" spans="2:12" s="9" customFormat="1" ht="19.95" customHeight="1">
      <c r="B74" s="108"/>
      <c r="D74" s="109" t="s">
        <v>118</v>
      </c>
      <c r="E74" s="110"/>
      <c r="F74" s="110"/>
      <c r="G74" s="110"/>
      <c r="H74" s="110"/>
      <c r="I74" s="110"/>
      <c r="J74" s="111">
        <f>J548</f>
        <v>0</v>
      </c>
      <c r="L74" s="108"/>
    </row>
    <row r="75" spans="2:12" s="9" customFormat="1" ht="19.95" customHeight="1">
      <c r="B75" s="108"/>
      <c r="D75" s="109" t="s">
        <v>394</v>
      </c>
      <c r="E75" s="110"/>
      <c r="F75" s="110"/>
      <c r="G75" s="110"/>
      <c r="H75" s="110"/>
      <c r="I75" s="110"/>
      <c r="J75" s="111">
        <f>J590</f>
        <v>0</v>
      </c>
      <c r="L75" s="108"/>
    </row>
    <row r="76" spans="2:12" s="9" customFormat="1" ht="19.95" customHeight="1">
      <c r="B76" s="108"/>
      <c r="D76" s="109" t="s">
        <v>395</v>
      </c>
      <c r="E76" s="110"/>
      <c r="F76" s="110"/>
      <c r="G76" s="110"/>
      <c r="H76" s="110"/>
      <c r="I76" s="110"/>
      <c r="J76" s="111">
        <f>J628</f>
        <v>0</v>
      </c>
      <c r="L76" s="108"/>
    </row>
    <row r="77" spans="2:12" s="1" customFormat="1" ht="21.75" customHeight="1">
      <c r="B77" s="33"/>
      <c r="L77" s="33"/>
    </row>
    <row r="78" spans="2:12" s="1" customFormat="1" ht="6.9" customHeight="1"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33"/>
    </row>
    <row r="82" spans="2:12" s="1" customFormat="1" ht="6.9" customHeight="1">
      <c r="B82" s="44"/>
      <c r="C82" s="45"/>
      <c r="D82" s="45"/>
      <c r="E82" s="45"/>
      <c r="F82" s="45"/>
      <c r="G82" s="45"/>
      <c r="H82" s="45"/>
      <c r="I82" s="45"/>
      <c r="J82" s="45"/>
      <c r="K82" s="45"/>
      <c r="L82" s="33"/>
    </row>
    <row r="83" spans="2:12" s="1" customFormat="1" ht="24.9" customHeight="1">
      <c r="B83" s="33"/>
      <c r="C83" s="22" t="s">
        <v>120</v>
      </c>
      <c r="L83" s="33"/>
    </row>
    <row r="84" spans="2:12" s="1" customFormat="1" ht="6.9" customHeight="1">
      <c r="B84" s="33"/>
      <c r="L84" s="33"/>
    </row>
    <row r="85" spans="2:12" s="1" customFormat="1" ht="12" customHeight="1">
      <c r="B85" s="33"/>
      <c r="C85" s="28" t="s">
        <v>16</v>
      </c>
      <c r="L85" s="33"/>
    </row>
    <row r="86" spans="2:12" s="1" customFormat="1" ht="26.25" customHeight="1">
      <c r="B86" s="33"/>
      <c r="E86" s="294" t="str">
        <f>E7</f>
        <v>Udržovací práce pro snížení energetické náročnosti budovy Šlichtovny - část střecha</v>
      </c>
      <c r="F86" s="295"/>
      <c r="G86" s="295"/>
      <c r="H86" s="295"/>
      <c r="L86" s="33"/>
    </row>
    <row r="87" spans="2:12" ht="12" customHeight="1">
      <c r="B87" s="21"/>
      <c r="C87" s="28" t="s">
        <v>102</v>
      </c>
      <c r="L87" s="21"/>
    </row>
    <row r="88" spans="2:12" s="1" customFormat="1" ht="16.5" customHeight="1">
      <c r="B88" s="33"/>
      <c r="E88" s="294" t="s">
        <v>103</v>
      </c>
      <c r="F88" s="292"/>
      <c r="G88" s="292"/>
      <c r="H88" s="292"/>
      <c r="L88" s="33"/>
    </row>
    <row r="89" spans="2:12" s="1" customFormat="1" ht="12" customHeight="1">
      <c r="B89" s="33"/>
      <c r="C89" s="28" t="s">
        <v>104</v>
      </c>
      <c r="L89" s="33"/>
    </row>
    <row r="90" spans="2:12" s="1" customFormat="1" ht="16.5" customHeight="1">
      <c r="B90" s="33"/>
      <c r="E90" s="291" t="str">
        <f>E11</f>
        <v>2 - Nové konstrukce</v>
      </c>
      <c r="F90" s="292"/>
      <c r="G90" s="292"/>
      <c r="H90" s="292"/>
      <c r="L90" s="33"/>
    </row>
    <row r="91" spans="2:12" s="1" customFormat="1" ht="6.9" customHeight="1">
      <c r="B91" s="33"/>
      <c r="L91" s="33"/>
    </row>
    <row r="92" spans="2:12" s="1" customFormat="1" ht="12" customHeight="1">
      <c r="B92" s="33"/>
      <c r="C92" s="28" t="s">
        <v>22</v>
      </c>
      <c r="F92" s="26" t="str">
        <f>F14</f>
        <v>Semily</v>
      </c>
      <c r="I92" s="28" t="s">
        <v>24</v>
      </c>
      <c r="J92" s="50" t="str">
        <f>IF(J14="","",J14)</f>
        <v>9. 4. 2026</v>
      </c>
      <c r="L92" s="33"/>
    </row>
    <row r="93" spans="2:12" s="1" customFormat="1" ht="6.9" customHeight="1">
      <c r="B93" s="33"/>
      <c r="L93" s="33"/>
    </row>
    <row r="94" spans="2:12" s="1" customFormat="1" ht="25.65" customHeight="1">
      <c r="B94" s="33"/>
      <c r="C94" s="28" t="s">
        <v>26</v>
      </c>
      <c r="F94" s="26" t="str">
        <f>E17</f>
        <v>GI BUSINESS PARKS a.s.</v>
      </c>
      <c r="I94" s="28" t="s">
        <v>32</v>
      </c>
      <c r="J94" s="31" t="str">
        <f>E23</f>
        <v>Studio Raketoplán s.r.o.</v>
      </c>
      <c r="L94" s="33"/>
    </row>
    <row r="95" spans="2:12" s="1" customFormat="1" ht="15.15" customHeight="1">
      <c r="B95" s="33"/>
      <c r="C95" s="28" t="s">
        <v>30</v>
      </c>
      <c r="F95" s="26" t="str">
        <f>IF(E20="","",E20)</f>
        <v>Vyplň údaj</v>
      </c>
      <c r="I95" s="28" t="s">
        <v>35</v>
      </c>
      <c r="J95" s="31" t="str">
        <f>E26</f>
        <v xml:space="preserve"> </v>
      </c>
      <c r="L95" s="33"/>
    </row>
    <row r="96" spans="2:12" s="1" customFormat="1" ht="10.35" customHeight="1">
      <c r="B96" s="33"/>
      <c r="L96" s="33"/>
    </row>
    <row r="97" spans="2:65" s="10" customFormat="1" ht="29.25" customHeight="1">
      <c r="B97" s="112"/>
      <c r="C97" s="113" t="s">
        <v>121</v>
      </c>
      <c r="D97" s="114" t="s">
        <v>58</v>
      </c>
      <c r="E97" s="114" t="s">
        <v>54</v>
      </c>
      <c r="F97" s="114" t="s">
        <v>55</v>
      </c>
      <c r="G97" s="114" t="s">
        <v>122</v>
      </c>
      <c r="H97" s="114" t="s">
        <v>123</v>
      </c>
      <c r="I97" s="114" t="s">
        <v>124</v>
      </c>
      <c r="J97" s="114" t="s">
        <v>108</v>
      </c>
      <c r="K97" s="115" t="s">
        <v>125</v>
      </c>
      <c r="L97" s="112"/>
      <c r="M97" s="57" t="s">
        <v>21</v>
      </c>
      <c r="N97" s="58" t="s">
        <v>43</v>
      </c>
      <c r="O97" s="58" t="s">
        <v>126</v>
      </c>
      <c r="P97" s="58" t="s">
        <v>127</v>
      </c>
      <c r="Q97" s="58" t="s">
        <v>128</v>
      </c>
      <c r="R97" s="58" t="s">
        <v>129</v>
      </c>
      <c r="S97" s="58" t="s">
        <v>130</v>
      </c>
      <c r="T97" s="59" t="s">
        <v>131</v>
      </c>
    </row>
    <row r="98" spans="2:65" s="1" customFormat="1" ht="22.95" customHeight="1">
      <c r="B98" s="33"/>
      <c r="C98" s="62" t="s">
        <v>132</v>
      </c>
      <c r="J98" s="116">
        <f>BK98</f>
        <v>0</v>
      </c>
      <c r="L98" s="33"/>
      <c r="M98" s="60"/>
      <c r="N98" s="51"/>
      <c r="O98" s="51"/>
      <c r="P98" s="117">
        <f>P99+P265</f>
        <v>0</v>
      </c>
      <c r="Q98" s="51"/>
      <c r="R98" s="117">
        <f>R99+R265</f>
        <v>91.805364300000008</v>
      </c>
      <c r="S98" s="51"/>
      <c r="T98" s="118">
        <f>T99+T265</f>
        <v>0</v>
      </c>
      <c r="AT98" s="18" t="s">
        <v>72</v>
      </c>
      <c r="AU98" s="18" t="s">
        <v>109</v>
      </c>
      <c r="BK98" s="119">
        <f>BK99+BK265</f>
        <v>0</v>
      </c>
    </row>
    <row r="99" spans="2:65" s="11" customFormat="1" ht="25.95" customHeight="1">
      <c r="B99" s="120"/>
      <c r="D99" s="121" t="s">
        <v>72</v>
      </c>
      <c r="E99" s="122" t="s">
        <v>133</v>
      </c>
      <c r="F99" s="122" t="s">
        <v>134</v>
      </c>
      <c r="I99" s="123"/>
      <c r="J99" s="124">
        <f>BK99</f>
        <v>0</v>
      </c>
      <c r="L99" s="120"/>
      <c r="M99" s="125"/>
      <c r="P99" s="126">
        <f>P100+P118+P146+P222+P262</f>
        <v>0</v>
      </c>
      <c r="R99" s="126">
        <f>R100+R118+R146+R222+R262</f>
        <v>40.924537960000002</v>
      </c>
      <c r="T99" s="127">
        <f>T100+T118+T146+T222+T262</f>
        <v>0</v>
      </c>
      <c r="AR99" s="121" t="s">
        <v>80</v>
      </c>
      <c r="AT99" s="128" t="s">
        <v>72</v>
      </c>
      <c r="AU99" s="128" t="s">
        <v>73</v>
      </c>
      <c r="AY99" s="121" t="s">
        <v>135</v>
      </c>
      <c r="BK99" s="129">
        <f>BK100+BK118+BK146+BK222+BK262</f>
        <v>0</v>
      </c>
    </row>
    <row r="100" spans="2:65" s="11" customFormat="1" ht="22.95" customHeight="1">
      <c r="B100" s="120"/>
      <c r="D100" s="121" t="s">
        <v>72</v>
      </c>
      <c r="E100" s="130" t="s">
        <v>89</v>
      </c>
      <c r="F100" s="130" t="s">
        <v>396</v>
      </c>
      <c r="I100" s="123"/>
      <c r="J100" s="131">
        <f>BK100</f>
        <v>0</v>
      </c>
      <c r="L100" s="120"/>
      <c r="M100" s="125"/>
      <c r="P100" s="126">
        <f>SUM(P101:P117)</f>
        <v>0</v>
      </c>
      <c r="R100" s="126">
        <f>SUM(R101:R117)</f>
        <v>11.411157620000001</v>
      </c>
      <c r="T100" s="127">
        <f>SUM(T101:T117)</f>
        <v>0</v>
      </c>
      <c r="AR100" s="121" t="s">
        <v>80</v>
      </c>
      <c r="AT100" s="128" t="s">
        <v>72</v>
      </c>
      <c r="AU100" s="128" t="s">
        <v>80</v>
      </c>
      <c r="AY100" s="121" t="s">
        <v>135</v>
      </c>
      <c r="BK100" s="129">
        <f>SUM(BK101:BK117)</f>
        <v>0</v>
      </c>
    </row>
    <row r="101" spans="2:65" s="1" customFormat="1" ht="44.25" customHeight="1">
      <c r="B101" s="33"/>
      <c r="C101" s="132" t="s">
        <v>80</v>
      </c>
      <c r="D101" s="132" t="s">
        <v>138</v>
      </c>
      <c r="E101" s="133" t="s">
        <v>397</v>
      </c>
      <c r="F101" s="134" t="s">
        <v>398</v>
      </c>
      <c r="G101" s="135" t="s">
        <v>194</v>
      </c>
      <c r="H101" s="136">
        <v>6.3129999999999997</v>
      </c>
      <c r="I101" s="137"/>
      <c r="J101" s="138">
        <f>ROUND(I101*H101,2)</f>
        <v>0</v>
      </c>
      <c r="K101" s="134" t="s">
        <v>142</v>
      </c>
      <c r="L101" s="33"/>
      <c r="M101" s="139" t="s">
        <v>21</v>
      </c>
      <c r="N101" s="140" t="s">
        <v>44</v>
      </c>
      <c r="P101" s="141">
        <f>O101*H101</f>
        <v>0</v>
      </c>
      <c r="Q101" s="141">
        <v>0.26998</v>
      </c>
      <c r="R101" s="141">
        <f>Q101*H101</f>
        <v>1.7043837399999999</v>
      </c>
      <c r="S101" s="141">
        <v>0</v>
      </c>
      <c r="T101" s="142">
        <f>S101*H101</f>
        <v>0</v>
      </c>
      <c r="AR101" s="143" t="s">
        <v>92</v>
      </c>
      <c r="AT101" s="143" t="s">
        <v>138</v>
      </c>
      <c r="AU101" s="143" t="s">
        <v>82</v>
      </c>
      <c r="AY101" s="18" t="s">
        <v>135</v>
      </c>
      <c r="BE101" s="144">
        <f>IF(N101="základní",J101,0)</f>
        <v>0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8" t="s">
        <v>80</v>
      </c>
      <c r="BK101" s="144">
        <f>ROUND(I101*H101,2)</f>
        <v>0</v>
      </c>
      <c r="BL101" s="18" t="s">
        <v>92</v>
      </c>
      <c r="BM101" s="143" t="s">
        <v>399</v>
      </c>
    </row>
    <row r="102" spans="2:65" s="1" customFormat="1">
      <c r="B102" s="33"/>
      <c r="D102" s="145" t="s">
        <v>144</v>
      </c>
      <c r="F102" s="146" t="s">
        <v>400</v>
      </c>
      <c r="I102" s="147"/>
      <c r="L102" s="33"/>
      <c r="M102" s="148"/>
      <c r="T102" s="54"/>
      <c r="AT102" s="18" t="s">
        <v>144</v>
      </c>
      <c r="AU102" s="18" t="s">
        <v>82</v>
      </c>
    </row>
    <row r="103" spans="2:65" s="12" customFormat="1">
      <c r="B103" s="149"/>
      <c r="D103" s="150" t="s">
        <v>146</v>
      </c>
      <c r="E103" s="151" t="s">
        <v>21</v>
      </c>
      <c r="F103" s="152" t="s">
        <v>401</v>
      </c>
      <c r="H103" s="151" t="s">
        <v>21</v>
      </c>
      <c r="I103" s="153"/>
      <c r="L103" s="149"/>
      <c r="M103" s="154"/>
      <c r="T103" s="155"/>
      <c r="AT103" s="151" t="s">
        <v>146</v>
      </c>
      <c r="AU103" s="151" t="s">
        <v>82</v>
      </c>
      <c r="AV103" s="12" t="s">
        <v>80</v>
      </c>
      <c r="AW103" s="12" t="s">
        <v>34</v>
      </c>
      <c r="AX103" s="12" t="s">
        <v>73</v>
      </c>
      <c r="AY103" s="151" t="s">
        <v>135</v>
      </c>
    </row>
    <row r="104" spans="2:65" s="13" customFormat="1">
      <c r="B104" s="156"/>
      <c r="D104" s="150" t="s">
        <v>146</v>
      </c>
      <c r="E104" s="157" t="s">
        <v>21</v>
      </c>
      <c r="F104" s="158" t="s">
        <v>402</v>
      </c>
      <c r="H104" s="159">
        <v>6.3129999999999997</v>
      </c>
      <c r="I104" s="160"/>
      <c r="L104" s="156"/>
      <c r="M104" s="161"/>
      <c r="T104" s="162"/>
      <c r="AT104" s="157" t="s">
        <v>146</v>
      </c>
      <c r="AU104" s="157" t="s">
        <v>82</v>
      </c>
      <c r="AV104" s="13" t="s">
        <v>82</v>
      </c>
      <c r="AW104" s="13" t="s">
        <v>34</v>
      </c>
      <c r="AX104" s="13" t="s">
        <v>73</v>
      </c>
      <c r="AY104" s="157" t="s">
        <v>135</v>
      </c>
    </row>
    <row r="105" spans="2:65" s="14" customFormat="1">
      <c r="B105" s="163"/>
      <c r="D105" s="150" t="s">
        <v>146</v>
      </c>
      <c r="E105" s="164" t="s">
        <v>21</v>
      </c>
      <c r="F105" s="165" t="s">
        <v>153</v>
      </c>
      <c r="H105" s="166">
        <v>6.3129999999999997</v>
      </c>
      <c r="I105" s="167"/>
      <c r="L105" s="163"/>
      <c r="M105" s="168"/>
      <c r="T105" s="169"/>
      <c r="AT105" s="164" t="s">
        <v>146</v>
      </c>
      <c r="AU105" s="164" t="s">
        <v>82</v>
      </c>
      <c r="AV105" s="14" t="s">
        <v>92</v>
      </c>
      <c r="AW105" s="14" t="s">
        <v>34</v>
      </c>
      <c r="AX105" s="14" t="s">
        <v>80</v>
      </c>
      <c r="AY105" s="164" t="s">
        <v>135</v>
      </c>
    </row>
    <row r="106" spans="2:65" s="1" customFormat="1" ht="44.25" customHeight="1">
      <c r="B106" s="33"/>
      <c r="C106" s="132" t="s">
        <v>82</v>
      </c>
      <c r="D106" s="132" t="s">
        <v>138</v>
      </c>
      <c r="E106" s="133" t="s">
        <v>403</v>
      </c>
      <c r="F106" s="134" t="s">
        <v>404</v>
      </c>
      <c r="G106" s="135" t="s">
        <v>194</v>
      </c>
      <c r="H106" s="136">
        <v>40.237000000000002</v>
      </c>
      <c r="I106" s="137"/>
      <c r="J106" s="138">
        <f>ROUND(I106*H106,2)</f>
        <v>0</v>
      </c>
      <c r="K106" s="134" t="s">
        <v>142</v>
      </c>
      <c r="L106" s="33"/>
      <c r="M106" s="139" t="s">
        <v>21</v>
      </c>
      <c r="N106" s="140" t="s">
        <v>44</v>
      </c>
      <c r="P106" s="141">
        <f>O106*H106</f>
        <v>0</v>
      </c>
      <c r="Q106" s="141">
        <v>0.24124000000000001</v>
      </c>
      <c r="R106" s="141">
        <f>Q106*H106</f>
        <v>9.7067738800000001</v>
      </c>
      <c r="S106" s="141">
        <v>0</v>
      </c>
      <c r="T106" s="142">
        <f>S106*H106</f>
        <v>0</v>
      </c>
      <c r="AR106" s="143" t="s">
        <v>92</v>
      </c>
      <c r="AT106" s="143" t="s">
        <v>138</v>
      </c>
      <c r="AU106" s="143" t="s">
        <v>82</v>
      </c>
      <c r="AY106" s="18" t="s">
        <v>135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80</v>
      </c>
      <c r="BK106" s="144">
        <f>ROUND(I106*H106,2)</f>
        <v>0</v>
      </c>
      <c r="BL106" s="18" t="s">
        <v>92</v>
      </c>
      <c r="BM106" s="143" t="s">
        <v>405</v>
      </c>
    </row>
    <row r="107" spans="2:65" s="1" customFormat="1">
      <c r="B107" s="33"/>
      <c r="D107" s="145" t="s">
        <v>144</v>
      </c>
      <c r="F107" s="146" t="s">
        <v>406</v>
      </c>
      <c r="I107" s="147"/>
      <c r="L107" s="33"/>
      <c r="M107" s="148"/>
      <c r="T107" s="54"/>
      <c r="AT107" s="18" t="s">
        <v>144</v>
      </c>
      <c r="AU107" s="18" t="s">
        <v>82</v>
      </c>
    </row>
    <row r="108" spans="2:65" s="12" customFormat="1">
      <c r="B108" s="149"/>
      <c r="D108" s="150" t="s">
        <v>146</v>
      </c>
      <c r="E108" s="151" t="s">
        <v>21</v>
      </c>
      <c r="F108" s="152" t="s">
        <v>407</v>
      </c>
      <c r="H108" s="151" t="s">
        <v>21</v>
      </c>
      <c r="I108" s="153"/>
      <c r="L108" s="149"/>
      <c r="M108" s="154"/>
      <c r="T108" s="155"/>
      <c r="AT108" s="151" t="s">
        <v>146</v>
      </c>
      <c r="AU108" s="151" t="s">
        <v>82</v>
      </c>
      <c r="AV108" s="12" t="s">
        <v>80</v>
      </c>
      <c r="AW108" s="12" t="s">
        <v>34</v>
      </c>
      <c r="AX108" s="12" t="s">
        <v>73</v>
      </c>
      <c r="AY108" s="151" t="s">
        <v>135</v>
      </c>
    </row>
    <row r="109" spans="2:65" s="12" customFormat="1">
      <c r="B109" s="149"/>
      <c r="D109" s="150" t="s">
        <v>146</v>
      </c>
      <c r="E109" s="151" t="s">
        <v>21</v>
      </c>
      <c r="F109" s="152" t="s">
        <v>408</v>
      </c>
      <c r="H109" s="151" t="s">
        <v>21</v>
      </c>
      <c r="I109" s="153"/>
      <c r="L109" s="149"/>
      <c r="M109" s="154"/>
      <c r="T109" s="155"/>
      <c r="AT109" s="151" t="s">
        <v>146</v>
      </c>
      <c r="AU109" s="151" t="s">
        <v>82</v>
      </c>
      <c r="AV109" s="12" t="s">
        <v>80</v>
      </c>
      <c r="AW109" s="12" t="s">
        <v>34</v>
      </c>
      <c r="AX109" s="12" t="s">
        <v>73</v>
      </c>
      <c r="AY109" s="151" t="s">
        <v>135</v>
      </c>
    </row>
    <row r="110" spans="2:65" s="13" customFormat="1">
      <c r="B110" s="156"/>
      <c r="D110" s="150" t="s">
        <v>146</v>
      </c>
      <c r="E110" s="157" t="s">
        <v>21</v>
      </c>
      <c r="F110" s="158" t="s">
        <v>409</v>
      </c>
      <c r="H110" s="159">
        <v>4.2210000000000001</v>
      </c>
      <c r="I110" s="160"/>
      <c r="L110" s="156"/>
      <c r="M110" s="161"/>
      <c r="T110" s="162"/>
      <c r="AT110" s="157" t="s">
        <v>146</v>
      </c>
      <c r="AU110" s="157" t="s">
        <v>82</v>
      </c>
      <c r="AV110" s="13" t="s">
        <v>82</v>
      </c>
      <c r="AW110" s="13" t="s">
        <v>34</v>
      </c>
      <c r="AX110" s="13" t="s">
        <v>73</v>
      </c>
      <c r="AY110" s="157" t="s">
        <v>135</v>
      </c>
    </row>
    <row r="111" spans="2:65" s="12" customFormat="1">
      <c r="B111" s="149"/>
      <c r="D111" s="150" t="s">
        <v>146</v>
      </c>
      <c r="E111" s="151" t="s">
        <v>21</v>
      </c>
      <c r="F111" s="152" t="s">
        <v>410</v>
      </c>
      <c r="H111" s="151" t="s">
        <v>21</v>
      </c>
      <c r="I111" s="153"/>
      <c r="L111" s="149"/>
      <c r="M111" s="154"/>
      <c r="T111" s="155"/>
      <c r="AT111" s="151" t="s">
        <v>146</v>
      </c>
      <c r="AU111" s="151" t="s">
        <v>82</v>
      </c>
      <c r="AV111" s="12" t="s">
        <v>80</v>
      </c>
      <c r="AW111" s="12" t="s">
        <v>34</v>
      </c>
      <c r="AX111" s="12" t="s">
        <v>73</v>
      </c>
      <c r="AY111" s="151" t="s">
        <v>135</v>
      </c>
    </row>
    <row r="112" spans="2:65" s="13" customFormat="1">
      <c r="B112" s="156"/>
      <c r="D112" s="150" t="s">
        <v>146</v>
      </c>
      <c r="E112" s="157" t="s">
        <v>21</v>
      </c>
      <c r="F112" s="158" t="s">
        <v>411</v>
      </c>
      <c r="H112" s="159">
        <v>6.46</v>
      </c>
      <c r="I112" s="160"/>
      <c r="L112" s="156"/>
      <c r="M112" s="161"/>
      <c r="T112" s="162"/>
      <c r="AT112" s="157" t="s">
        <v>146</v>
      </c>
      <c r="AU112" s="157" t="s">
        <v>82</v>
      </c>
      <c r="AV112" s="13" t="s">
        <v>82</v>
      </c>
      <c r="AW112" s="13" t="s">
        <v>34</v>
      </c>
      <c r="AX112" s="13" t="s">
        <v>73</v>
      </c>
      <c r="AY112" s="157" t="s">
        <v>135</v>
      </c>
    </row>
    <row r="113" spans="2:65" s="12" customFormat="1">
      <c r="B113" s="149"/>
      <c r="D113" s="150" t="s">
        <v>146</v>
      </c>
      <c r="E113" s="151" t="s">
        <v>21</v>
      </c>
      <c r="F113" s="152" t="s">
        <v>412</v>
      </c>
      <c r="H113" s="151" t="s">
        <v>21</v>
      </c>
      <c r="I113" s="153"/>
      <c r="L113" s="149"/>
      <c r="M113" s="154"/>
      <c r="T113" s="155"/>
      <c r="AT113" s="151" t="s">
        <v>146</v>
      </c>
      <c r="AU113" s="151" t="s">
        <v>82</v>
      </c>
      <c r="AV113" s="12" t="s">
        <v>80</v>
      </c>
      <c r="AW113" s="12" t="s">
        <v>34</v>
      </c>
      <c r="AX113" s="12" t="s">
        <v>73</v>
      </c>
      <c r="AY113" s="151" t="s">
        <v>135</v>
      </c>
    </row>
    <row r="114" spans="2:65" s="13" customFormat="1">
      <c r="B114" s="156"/>
      <c r="D114" s="150" t="s">
        <v>146</v>
      </c>
      <c r="E114" s="157" t="s">
        <v>21</v>
      </c>
      <c r="F114" s="158" t="s">
        <v>413</v>
      </c>
      <c r="H114" s="159">
        <v>18.824999999999999</v>
      </c>
      <c r="I114" s="160"/>
      <c r="L114" s="156"/>
      <c r="M114" s="161"/>
      <c r="T114" s="162"/>
      <c r="AT114" s="157" t="s">
        <v>146</v>
      </c>
      <c r="AU114" s="157" t="s">
        <v>82</v>
      </c>
      <c r="AV114" s="13" t="s">
        <v>82</v>
      </c>
      <c r="AW114" s="13" t="s">
        <v>34</v>
      </c>
      <c r="AX114" s="13" t="s">
        <v>73</v>
      </c>
      <c r="AY114" s="157" t="s">
        <v>135</v>
      </c>
    </row>
    <row r="115" spans="2:65" s="12" customFormat="1">
      <c r="B115" s="149"/>
      <c r="D115" s="150" t="s">
        <v>146</v>
      </c>
      <c r="E115" s="151" t="s">
        <v>21</v>
      </c>
      <c r="F115" s="152" t="s">
        <v>414</v>
      </c>
      <c r="H115" s="151" t="s">
        <v>21</v>
      </c>
      <c r="I115" s="153"/>
      <c r="L115" s="149"/>
      <c r="M115" s="154"/>
      <c r="T115" s="155"/>
      <c r="AT115" s="151" t="s">
        <v>146</v>
      </c>
      <c r="AU115" s="151" t="s">
        <v>82</v>
      </c>
      <c r="AV115" s="12" t="s">
        <v>80</v>
      </c>
      <c r="AW115" s="12" t="s">
        <v>34</v>
      </c>
      <c r="AX115" s="12" t="s">
        <v>73</v>
      </c>
      <c r="AY115" s="151" t="s">
        <v>135</v>
      </c>
    </row>
    <row r="116" spans="2:65" s="13" customFormat="1">
      <c r="B116" s="156"/>
      <c r="D116" s="150" t="s">
        <v>146</v>
      </c>
      <c r="E116" s="157" t="s">
        <v>21</v>
      </c>
      <c r="F116" s="158" t="s">
        <v>415</v>
      </c>
      <c r="H116" s="159">
        <v>10.731</v>
      </c>
      <c r="I116" s="160"/>
      <c r="L116" s="156"/>
      <c r="M116" s="161"/>
      <c r="T116" s="162"/>
      <c r="AT116" s="157" t="s">
        <v>146</v>
      </c>
      <c r="AU116" s="157" t="s">
        <v>82</v>
      </c>
      <c r="AV116" s="13" t="s">
        <v>82</v>
      </c>
      <c r="AW116" s="13" t="s">
        <v>34</v>
      </c>
      <c r="AX116" s="13" t="s">
        <v>73</v>
      </c>
      <c r="AY116" s="157" t="s">
        <v>135</v>
      </c>
    </row>
    <row r="117" spans="2:65" s="14" customFormat="1">
      <c r="B117" s="163"/>
      <c r="D117" s="150" t="s">
        <v>146</v>
      </c>
      <c r="E117" s="164" t="s">
        <v>21</v>
      </c>
      <c r="F117" s="165" t="s">
        <v>153</v>
      </c>
      <c r="H117" s="166">
        <v>40.237000000000002</v>
      </c>
      <c r="I117" s="167"/>
      <c r="L117" s="163"/>
      <c r="M117" s="168"/>
      <c r="T117" s="169"/>
      <c r="AT117" s="164" t="s">
        <v>146</v>
      </c>
      <c r="AU117" s="164" t="s">
        <v>82</v>
      </c>
      <c r="AV117" s="14" t="s">
        <v>92</v>
      </c>
      <c r="AW117" s="14" t="s">
        <v>34</v>
      </c>
      <c r="AX117" s="14" t="s">
        <v>80</v>
      </c>
      <c r="AY117" s="164" t="s">
        <v>135</v>
      </c>
    </row>
    <row r="118" spans="2:65" s="11" customFormat="1" ht="22.95" customHeight="1">
      <c r="B118" s="120"/>
      <c r="D118" s="121" t="s">
        <v>72</v>
      </c>
      <c r="E118" s="130" t="s">
        <v>92</v>
      </c>
      <c r="F118" s="130" t="s">
        <v>416</v>
      </c>
      <c r="I118" s="123"/>
      <c r="J118" s="131">
        <f>BK118</f>
        <v>0</v>
      </c>
      <c r="L118" s="120"/>
      <c r="M118" s="125"/>
      <c r="P118" s="126">
        <f>SUM(P119:P145)</f>
        <v>0</v>
      </c>
      <c r="R118" s="126">
        <f>SUM(R119:R145)</f>
        <v>22.68013496</v>
      </c>
      <c r="T118" s="127">
        <f>SUM(T119:T145)</f>
        <v>0</v>
      </c>
      <c r="AR118" s="121" t="s">
        <v>80</v>
      </c>
      <c r="AT118" s="128" t="s">
        <v>72</v>
      </c>
      <c r="AU118" s="128" t="s">
        <v>80</v>
      </c>
      <c r="AY118" s="121" t="s">
        <v>135</v>
      </c>
      <c r="BK118" s="129">
        <f>SUM(BK119:BK145)</f>
        <v>0</v>
      </c>
    </row>
    <row r="119" spans="2:65" s="1" customFormat="1" ht="24.15" customHeight="1">
      <c r="B119" s="33"/>
      <c r="C119" s="132" t="s">
        <v>89</v>
      </c>
      <c r="D119" s="132" t="s">
        <v>138</v>
      </c>
      <c r="E119" s="133" t="s">
        <v>417</v>
      </c>
      <c r="F119" s="134" t="s">
        <v>418</v>
      </c>
      <c r="G119" s="135" t="s">
        <v>141</v>
      </c>
      <c r="H119" s="136">
        <v>8.5470000000000006</v>
      </c>
      <c r="I119" s="137"/>
      <c r="J119" s="138">
        <f>ROUND(I119*H119,2)</f>
        <v>0</v>
      </c>
      <c r="K119" s="134" t="s">
        <v>142</v>
      </c>
      <c r="L119" s="33"/>
      <c r="M119" s="139" t="s">
        <v>21</v>
      </c>
      <c r="N119" s="140" t="s">
        <v>44</v>
      </c>
      <c r="P119" s="141">
        <f>O119*H119</f>
        <v>0</v>
      </c>
      <c r="Q119" s="141">
        <v>2.5019800000000001</v>
      </c>
      <c r="R119" s="141">
        <f>Q119*H119</f>
        <v>21.384423060000003</v>
      </c>
      <c r="S119" s="141">
        <v>0</v>
      </c>
      <c r="T119" s="142">
        <f>S119*H119</f>
        <v>0</v>
      </c>
      <c r="AR119" s="143" t="s">
        <v>92</v>
      </c>
      <c r="AT119" s="143" t="s">
        <v>138</v>
      </c>
      <c r="AU119" s="143" t="s">
        <v>82</v>
      </c>
      <c r="AY119" s="18" t="s">
        <v>135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80</v>
      </c>
      <c r="BK119" s="144">
        <f>ROUND(I119*H119,2)</f>
        <v>0</v>
      </c>
      <c r="BL119" s="18" t="s">
        <v>92</v>
      </c>
      <c r="BM119" s="143" t="s">
        <v>419</v>
      </c>
    </row>
    <row r="120" spans="2:65" s="1" customFormat="1">
      <c r="B120" s="33"/>
      <c r="D120" s="145" t="s">
        <v>144</v>
      </c>
      <c r="F120" s="146" t="s">
        <v>420</v>
      </c>
      <c r="I120" s="147"/>
      <c r="L120" s="33"/>
      <c r="M120" s="148"/>
      <c r="T120" s="54"/>
      <c r="AT120" s="18" t="s">
        <v>144</v>
      </c>
      <c r="AU120" s="18" t="s">
        <v>82</v>
      </c>
    </row>
    <row r="121" spans="2:65" s="12" customFormat="1">
      <c r="B121" s="149"/>
      <c r="D121" s="150" t="s">
        <v>146</v>
      </c>
      <c r="E121" s="151" t="s">
        <v>21</v>
      </c>
      <c r="F121" s="152" t="s">
        <v>412</v>
      </c>
      <c r="H121" s="151" t="s">
        <v>21</v>
      </c>
      <c r="I121" s="153"/>
      <c r="L121" s="149"/>
      <c r="M121" s="154"/>
      <c r="T121" s="155"/>
      <c r="AT121" s="151" t="s">
        <v>146</v>
      </c>
      <c r="AU121" s="151" t="s">
        <v>82</v>
      </c>
      <c r="AV121" s="12" t="s">
        <v>80</v>
      </c>
      <c r="AW121" s="12" t="s">
        <v>34</v>
      </c>
      <c r="AX121" s="12" t="s">
        <v>73</v>
      </c>
      <c r="AY121" s="151" t="s">
        <v>135</v>
      </c>
    </row>
    <row r="122" spans="2:65" s="13" customFormat="1">
      <c r="B122" s="156"/>
      <c r="D122" s="150" t="s">
        <v>146</v>
      </c>
      <c r="E122" s="157" t="s">
        <v>21</v>
      </c>
      <c r="F122" s="158" t="s">
        <v>421</v>
      </c>
      <c r="H122" s="159">
        <v>6.024</v>
      </c>
      <c r="I122" s="160"/>
      <c r="L122" s="156"/>
      <c r="M122" s="161"/>
      <c r="T122" s="162"/>
      <c r="AT122" s="157" t="s">
        <v>146</v>
      </c>
      <c r="AU122" s="157" t="s">
        <v>82</v>
      </c>
      <c r="AV122" s="13" t="s">
        <v>82</v>
      </c>
      <c r="AW122" s="13" t="s">
        <v>34</v>
      </c>
      <c r="AX122" s="13" t="s">
        <v>73</v>
      </c>
      <c r="AY122" s="157" t="s">
        <v>135</v>
      </c>
    </row>
    <row r="123" spans="2:65" s="13" customFormat="1">
      <c r="B123" s="156"/>
      <c r="D123" s="150" t="s">
        <v>146</v>
      </c>
      <c r="E123" s="157" t="s">
        <v>21</v>
      </c>
      <c r="F123" s="158" t="s">
        <v>422</v>
      </c>
      <c r="H123" s="159">
        <v>0.67500000000000004</v>
      </c>
      <c r="I123" s="160"/>
      <c r="L123" s="156"/>
      <c r="M123" s="161"/>
      <c r="T123" s="162"/>
      <c r="AT123" s="157" t="s">
        <v>146</v>
      </c>
      <c r="AU123" s="157" t="s">
        <v>82</v>
      </c>
      <c r="AV123" s="13" t="s">
        <v>82</v>
      </c>
      <c r="AW123" s="13" t="s">
        <v>34</v>
      </c>
      <c r="AX123" s="13" t="s">
        <v>73</v>
      </c>
      <c r="AY123" s="157" t="s">
        <v>135</v>
      </c>
    </row>
    <row r="124" spans="2:65" s="12" customFormat="1">
      <c r="B124" s="149"/>
      <c r="D124" s="150" t="s">
        <v>146</v>
      </c>
      <c r="E124" s="151" t="s">
        <v>21</v>
      </c>
      <c r="F124" s="152" t="s">
        <v>401</v>
      </c>
      <c r="H124" s="151" t="s">
        <v>21</v>
      </c>
      <c r="I124" s="153"/>
      <c r="L124" s="149"/>
      <c r="M124" s="154"/>
      <c r="T124" s="155"/>
      <c r="AT124" s="151" t="s">
        <v>146</v>
      </c>
      <c r="AU124" s="151" t="s">
        <v>82</v>
      </c>
      <c r="AV124" s="12" t="s">
        <v>80</v>
      </c>
      <c r="AW124" s="12" t="s">
        <v>34</v>
      </c>
      <c r="AX124" s="12" t="s">
        <v>73</v>
      </c>
      <c r="AY124" s="151" t="s">
        <v>135</v>
      </c>
    </row>
    <row r="125" spans="2:65" s="13" customFormat="1">
      <c r="B125" s="156"/>
      <c r="D125" s="150" t="s">
        <v>146</v>
      </c>
      <c r="E125" s="157" t="s">
        <v>21</v>
      </c>
      <c r="F125" s="158" t="s">
        <v>423</v>
      </c>
      <c r="H125" s="159">
        <v>1.5780000000000001</v>
      </c>
      <c r="I125" s="160"/>
      <c r="L125" s="156"/>
      <c r="M125" s="161"/>
      <c r="T125" s="162"/>
      <c r="AT125" s="157" t="s">
        <v>146</v>
      </c>
      <c r="AU125" s="157" t="s">
        <v>82</v>
      </c>
      <c r="AV125" s="13" t="s">
        <v>82</v>
      </c>
      <c r="AW125" s="13" t="s">
        <v>34</v>
      </c>
      <c r="AX125" s="13" t="s">
        <v>73</v>
      </c>
      <c r="AY125" s="157" t="s">
        <v>135</v>
      </c>
    </row>
    <row r="126" spans="2:65" s="12" customFormat="1">
      <c r="B126" s="149"/>
      <c r="D126" s="150" t="s">
        <v>146</v>
      </c>
      <c r="E126" s="151" t="s">
        <v>21</v>
      </c>
      <c r="F126" s="152" t="s">
        <v>424</v>
      </c>
      <c r="H126" s="151" t="s">
        <v>21</v>
      </c>
      <c r="I126" s="153"/>
      <c r="L126" s="149"/>
      <c r="M126" s="154"/>
      <c r="T126" s="155"/>
      <c r="AT126" s="151" t="s">
        <v>146</v>
      </c>
      <c r="AU126" s="151" t="s">
        <v>82</v>
      </c>
      <c r="AV126" s="12" t="s">
        <v>80</v>
      </c>
      <c r="AW126" s="12" t="s">
        <v>34</v>
      </c>
      <c r="AX126" s="12" t="s">
        <v>73</v>
      </c>
      <c r="AY126" s="151" t="s">
        <v>135</v>
      </c>
    </row>
    <row r="127" spans="2:65" s="13" customFormat="1">
      <c r="B127" s="156"/>
      <c r="D127" s="150" t="s">
        <v>146</v>
      </c>
      <c r="E127" s="157" t="s">
        <v>21</v>
      </c>
      <c r="F127" s="158" t="s">
        <v>425</v>
      </c>
      <c r="H127" s="159">
        <v>0.27</v>
      </c>
      <c r="I127" s="160"/>
      <c r="L127" s="156"/>
      <c r="M127" s="161"/>
      <c r="T127" s="162"/>
      <c r="AT127" s="157" t="s">
        <v>146</v>
      </c>
      <c r="AU127" s="157" t="s">
        <v>82</v>
      </c>
      <c r="AV127" s="13" t="s">
        <v>82</v>
      </c>
      <c r="AW127" s="13" t="s">
        <v>34</v>
      </c>
      <c r="AX127" s="13" t="s">
        <v>73</v>
      </c>
      <c r="AY127" s="157" t="s">
        <v>135</v>
      </c>
    </row>
    <row r="128" spans="2:65" s="15" customFormat="1">
      <c r="B128" s="175"/>
      <c r="D128" s="150" t="s">
        <v>146</v>
      </c>
      <c r="E128" s="176" t="s">
        <v>386</v>
      </c>
      <c r="F128" s="177" t="s">
        <v>426</v>
      </c>
      <c r="H128" s="178">
        <v>8.5470000000000006</v>
      </c>
      <c r="I128" s="179"/>
      <c r="L128" s="175"/>
      <c r="M128" s="180"/>
      <c r="T128" s="181"/>
      <c r="AT128" s="176" t="s">
        <v>146</v>
      </c>
      <c r="AU128" s="176" t="s">
        <v>82</v>
      </c>
      <c r="AV128" s="15" t="s">
        <v>89</v>
      </c>
      <c r="AW128" s="15" t="s">
        <v>34</v>
      </c>
      <c r="AX128" s="15" t="s">
        <v>73</v>
      </c>
      <c r="AY128" s="176" t="s">
        <v>135</v>
      </c>
    </row>
    <row r="129" spans="2:65" s="14" customFormat="1">
      <c r="B129" s="163"/>
      <c r="D129" s="150" t="s">
        <v>146</v>
      </c>
      <c r="E129" s="164" t="s">
        <v>21</v>
      </c>
      <c r="F129" s="165" t="s">
        <v>153</v>
      </c>
      <c r="H129" s="166">
        <v>8.5470000000000006</v>
      </c>
      <c r="I129" s="167"/>
      <c r="L129" s="163"/>
      <c r="M129" s="168"/>
      <c r="T129" s="169"/>
      <c r="AT129" s="164" t="s">
        <v>146</v>
      </c>
      <c r="AU129" s="164" t="s">
        <v>82</v>
      </c>
      <c r="AV129" s="14" t="s">
        <v>92</v>
      </c>
      <c r="AW129" s="14" t="s">
        <v>34</v>
      </c>
      <c r="AX129" s="14" t="s">
        <v>80</v>
      </c>
      <c r="AY129" s="164" t="s">
        <v>135</v>
      </c>
    </row>
    <row r="130" spans="2:65" s="1" customFormat="1" ht="24.15" customHeight="1">
      <c r="B130" s="33"/>
      <c r="C130" s="132" t="s">
        <v>92</v>
      </c>
      <c r="D130" s="132" t="s">
        <v>138</v>
      </c>
      <c r="E130" s="133" t="s">
        <v>427</v>
      </c>
      <c r="F130" s="134" t="s">
        <v>428</v>
      </c>
      <c r="G130" s="135" t="s">
        <v>194</v>
      </c>
      <c r="H130" s="136">
        <v>35.405000000000001</v>
      </c>
      <c r="I130" s="137"/>
      <c r="J130" s="138">
        <f>ROUND(I130*H130,2)</f>
        <v>0</v>
      </c>
      <c r="K130" s="134" t="s">
        <v>142</v>
      </c>
      <c r="L130" s="33"/>
      <c r="M130" s="139" t="s">
        <v>21</v>
      </c>
      <c r="N130" s="140" t="s">
        <v>44</v>
      </c>
      <c r="P130" s="141">
        <f>O130*H130</f>
        <v>0</v>
      </c>
      <c r="Q130" s="141">
        <v>1.1169999999999999E-2</v>
      </c>
      <c r="R130" s="141">
        <f>Q130*H130</f>
        <v>0.39547385000000002</v>
      </c>
      <c r="S130" s="141">
        <v>0</v>
      </c>
      <c r="T130" s="142">
        <f>S130*H130</f>
        <v>0</v>
      </c>
      <c r="AR130" s="143" t="s">
        <v>92</v>
      </c>
      <c r="AT130" s="143" t="s">
        <v>138</v>
      </c>
      <c r="AU130" s="143" t="s">
        <v>82</v>
      </c>
      <c r="AY130" s="18" t="s">
        <v>135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8" t="s">
        <v>80</v>
      </c>
      <c r="BK130" s="144">
        <f>ROUND(I130*H130,2)</f>
        <v>0</v>
      </c>
      <c r="BL130" s="18" t="s">
        <v>92</v>
      </c>
      <c r="BM130" s="143" t="s">
        <v>429</v>
      </c>
    </row>
    <row r="131" spans="2:65" s="1" customFormat="1">
      <c r="B131" s="33"/>
      <c r="D131" s="145" t="s">
        <v>144</v>
      </c>
      <c r="F131" s="146" t="s">
        <v>430</v>
      </c>
      <c r="I131" s="147"/>
      <c r="L131" s="33"/>
      <c r="M131" s="148"/>
      <c r="T131" s="54"/>
      <c r="AT131" s="18" t="s">
        <v>144</v>
      </c>
      <c r="AU131" s="18" t="s">
        <v>82</v>
      </c>
    </row>
    <row r="132" spans="2:65" s="12" customFormat="1">
      <c r="B132" s="149"/>
      <c r="D132" s="150" t="s">
        <v>146</v>
      </c>
      <c r="E132" s="151" t="s">
        <v>21</v>
      </c>
      <c r="F132" s="152" t="s">
        <v>412</v>
      </c>
      <c r="H132" s="151" t="s">
        <v>21</v>
      </c>
      <c r="I132" s="153"/>
      <c r="L132" s="149"/>
      <c r="M132" s="154"/>
      <c r="T132" s="155"/>
      <c r="AT132" s="151" t="s">
        <v>146</v>
      </c>
      <c r="AU132" s="151" t="s">
        <v>82</v>
      </c>
      <c r="AV132" s="12" t="s">
        <v>80</v>
      </c>
      <c r="AW132" s="12" t="s">
        <v>34</v>
      </c>
      <c r="AX132" s="12" t="s">
        <v>73</v>
      </c>
      <c r="AY132" s="151" t="s">
        <v>135</v>
      </c>
    </row>
    <row r="133" spans="2:65" s="13" customFormat="1">
      <c r="B133" s="156"/>
      <c r="D133" s="150" t="s">
        <v>146</v>
      </c>
      <c r="E133" s="157" t="s">
        <v>21</v>
      </c>
      <c r="F133" s="158" t="s">
        <v>431</v>
      </c>
      <c r="H133" s="159">
        <v>20.079999999999998</v>
      </c>
      <c r="I133" s="160"/>
      <c r="L133" s="156"/>
      <c r="M133" s="161"/>
      <c r="T133" s="162"/>
      <c r="AT133" s="157" t="s">
        <v>146</v>
      </c>
      <c r="AU133" s="157" t="s">
        <v>82</v>
      </c>
      <c r="AV133" s="13" t="s">
        <v>82</v>
      </c>
      <c r="AW133" s="13" t="s">
        <v>34</v>
      </c>
      <c r="AX133" s="13" t="s">
        <v>73</v>
      </c>
      <c r="AY133" s="157" t="s">
        <v>135</v>
      </c>
    </row>
    <row r="134" spans="2:65" s="13" customFormat="1">
      <c r="B134" s="156"/>
      <c r="D134" s="150" t="s">
        <v>146</v>
      </c>
      <c r="E134" s="157" t="s">
        <v>21</v>
      </c>
      <c r="F134" s="158" t="s">
        <v>432</v>
      </c>
      <c r="H134" s="159">
        <v>2.7</v>
      </c>
      <c r="I134" s="160"/>
      <c r="L134" s="156"/>
      <c r="M134" s="161"/>
      <c r="T134" s="162"/>
      <c r="AT134" s="157" t="s">
        <v>146</v>
      </c>
      <c r="AU134" s="157" t="s">
        <v>82</v>
      </c>
      <c r="AV134" s="13" t="s">
        <v>82</v>
      </c>
      <c r="AW134" s="13" t="s">
        <v>34</v>
      </c>
      <c r="AX134" s="13" t="s">
        <v>73</v>
      </c>
      <c r="AY134" s="157" t="s">
        <v>135</v>
      </c>
    </row>
    <row r="135" spans="2:65" s="12" customFormat="1">
      <c r="B135" s="149"/>
      <c r="D135" s="150" t="s">
        <v>146</v>
      </c>
      <c r="E135" s="151" t="s">
        <v>21</v>
      </c>
      <c r="F135" s="152" t="s">
        <v>401</v>
      </c>
      <c r="H135" s="151" t="s">
        <v>21</v>
      </c>
      <c r="I135" s="153"/>
      <c r="L135" s="149"/>
      <c r="M135" s="154"/>
      <c r="T135" s="155"/>
      <c r="AT135" s="151" t="s">
        <v>146</v>
      </c>
      <c r="AU135" s="151" t="s">
        <v>82</v>
      </c>
      <c r="AV135" s="12" t="s">
        <v>80</v>
      </c>
      <c r="AW135" s="12" t="s">
        <v>34</v>
      </c>
      <c r="AX135" s="12" t="s">
        <v>73</v>
      </c>
      <c r="AY135" s="151" t="s">
        <v>135</v>
      </c>
    </row>
    <row r="136" spans="2:65" s="13" customFormat="1">
      <c r="B136" s="156"/>
      <c r="D136" s="150" t="s">
        <v>146</v>
      </c>
      <c r="E136" s="157" t="s">
        <v>21</v>
      </c>
      <c r="F136" s="158" t="s">
        <v>433</v>
      </c>
      <c r="H136" s="159">
        <v>12.625</v>
      </c>
      <c r="I136" s="160"/>
      <c r="L136" s="156"/>
      <c r="M136" s="161"/>
      <c r="T136" s="162"/>
      <c r="AT136" s="157" t="s">
        <v>146</v>
      </c>
      <c r="AU136" s="157" t="s">
        <v>82</v>
      </c>
      <c r="AV136" s="13" t="s">
        <v>82</v>
      </c>
      <c r="AW136" s="13" t="s">
        <v>34</v>
      </c>
      <c r="AX136" s="13" t="s">
        <v>73</v>
      </c>
      <c r="AY136" s="157" t="s">
        <v>135</v>
      </c>
    </row>
    <row r="137" spans="2:65" s="15" customFormat="1">
      <c r="B137" s="175"/>
      <c r="D137" s="150" t="s">
        <v>146</v>
      </c>
      <c r="E137" s="176" t="s">
        <v>21</v>
      </c>
      <c r="F137" s="177" t="s">
        <v>426</v>
      </c>
      <c r="H137" s="178">
        <v>35.405000000000001</v>
      </c>
      <c r="I137" s="179"/>
      <c r="L137" s="175"/>
      <c r="M137" s="180"/>
      <c r="T137" s="181"/>
      <c r="AT137" s="176" t="s">
        <v>146</v>
      </c>
      <c r="AU137" s="176" t="s">
        <v>82</v>
      </c>
      <c r="AV137" s="15" t="s">
        <v>89</v>
      </c>
      <c r="AW137" s="15" t="s">
        <v>34</v>
      </c>
      <c r="AX137" s="15" t="s">
        <v>73</v>
      </c>
      <c r="AY137" s="176" t="s">
        <v>135</v>
      </c>
    </row>
    <row r="138" spans="2:65" s="14" customFormat="1">
      <c r="B138" s="163"/>
      <c r="D138" s="150" t="s">
        <v>146</v>
      </c>
      <c r="E138" s="164" t="s">
        <v>21</v>
      </c>
      <c r="F138" s="165" t="s">
        <v>153</v>
      </c>
      <c r="H138" s="166">
        <v>35.405000000000001</v>
      </c>
      <c r="I138" s="167"/>
      <c r="L138" s="163"/>
      <c r="M138" s="168"/>
      <c r="T138" s="169"/>
      <c r="AT138" s="164" t="s">
        <v>146</v>
      </c>
      <c r="AU138" s="164" t="s">
        <v>82</v>
      </c>
      <c r="AV138" s="14" t="s">
        <v>92</v>
      </c>
      <c r="AW138" s="14" t="s">
        <v>34</v>
      </c>
      <c r="AX138" s="14" t="s">
        <v>80</v>
      </c>
      <c r="AY138" s="164" t="s">
        <v>135</v>
      </c>
    </row>
    <row r="139" spans="2:65" s="1" customFormat="1" ht="24.15" customHeight="1">
      <c r="B139" s="33"/>
      <c r="C139" s="132" t="s">
        <v>183</v>
      </c>
      <c r="D139" s="132" t="s">
        <v>138</v>
      </c>
      <c r="E139" s="133" t="s">
        <v>434</v>
      </c>
      <c r="F139" s="134" t="s">
        <v>435</v>
      </c>
      <c r="G139" s="135" t="s">
        <v>194</v>
      </c>
      <c r="H139" s="136">
        <v>35.405000000000001</v>
      </c>
      <c r="I139" s="137"/>
      <c r="J139" s="138">
        <f>ROUND(I139*H139,2)</f>
        <v>0</v>
      </c>
      <c r="K139" s="134" t="s">
        <v>142</v>
      </c>
      <c r="L139" s="33"/>
      <c r="M139" s="139" t="s">
        <v>21</v>
      </c>
      <c r="N139" s="140" t="s">
        <v>44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92</v>
      </c>
      <c r="AT139" s="143" t="s">
        <v>138</v>
      </c>
      <c r="AU139" s="143" t="s">
        <v>82</v>
      </c>
      <c r="AY139" s="18" t="s">
        <v>135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80</v>
      </c>
      <c r="BK139" s="144">
        <f>ROUND(I139*H139,2)</f>
        <v>0</v>
      </c>
      <c r="BL139" s="18" t="s">
        <v>92</v>
      </c>
      <c r="BM139" s="143" t="s">
        <v>436</v>
      </c>
    </row>
    <row r="140" spans="2:65" s="1" customFormat="1">
      <c r="B140" s="33"/>
      <c r="D140" s="145" t="s">
        <v>144</v>
      </c>
      <c r="F140" s="146" t="s">
        <v>437</v>
      </c>
      <c r="I140" s="147"/>
      <c r="L140" s="33"/>
      <c r="M140" s="148"/>
      <c r="T140" s="54"/>
      <c r="AT140" s="18" t="s">
        <v>144</v>
      </c>
      <c r="AU140" s="18" t="s">
        <v>82</v>
      </c>
    </row>
    <row r="141" spans="2:65" s="1" customFormat="1" ht="24.15" customHeight="1">
      <c r="B141" s="33"/>
      <c r="C141" s="132" t="s">
        <v>191</v>
      </c>
      <c r="D141" s="132" t="s">
        <v>138</v>
      </c>
      <c r="E141" s="133" t="s">
        <v>438</v>
      </c>
      <c r="F141" s="134" t="s">
        <v>439</v>
      </c>
      <c r="G141" s="135" t="s">
        <v>213</v>
      </c>
      <c r="H141" s="136">
        <v>0.85499999999999998</v>
      </c>
      <c r="I141" s="137"/>
      <c r="J141" s="138">
        <f>ROUND(I141*H141,2)</f>
        <v>0</v>
      </c>
      <c r="K141" s="134" t="s">
        <v>142</v>
      </c>
      <c r="L141" s="33"/>
      <c r="M141" s="139" t="s">
        <v>21</v>
      </c>
      <c r="N141" s="140" t="s">
        <v>44</v>
      </c>
      <c r="P141" s="141">
        <f>O141*H141</f>
        <v>0</v>
      </c>
      <c r="Q141" s="141">
        <v>1.05291</v>
      </c>
      <c r="R141" s="141">
        <f>Q141*H141</f>
        <v>0.90023805000000001</v>
      </c>
      <c r="S141" s="141">
        <v>0</v>
      </c>
      <c r="T141" s="142">
        <f>S141*H141</f>
        <v>0</v>
      </c>
      <c r="AR141" s="143" t="s">
        <v>92</v>
      </c>
      <c r="AT141" s="143" t="s">
        <v>138</v>
      </c>
      <c r="AU141" s="143" t="s">
        <v>82</v>
      </c>
      <c r="AY141" s="18" t="s">
        <v>135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80</v>
      </c>
      <c r="BK141" s="144">
        <f>ROUND(I141*H141,2)</f>
        <v>0</v>
      </c>
      <c r="BL141" s="18" t="s">
        <v>92</v>
      </c>
      <c r="BM141" s="143" t="s">
        <v>440</v>
      </c>
    </row>
    <row r="142" spans="2:65" s="1" customFormat="1">
      <c r="B142" s="33"/>
      <c r="D142" s="145" t="s">
        <v>144</v>
      </c>
      <c r="F142" s="146" t="s">
        <v>441</v>
      </c>
      <c r="I142" s="147"/>
      <c r="L142" s="33"/>
      <c r="M142" s="148"/>
      <c r="T142" s="54"/>
      <c r="AT142" s="18" t="s">
        <v>144</v>
      </c>
      <c r="AU142" s="18" t="s">
        <v>82</v>
      </c>
    </row>
    <row r="143" spans="2:65" s="12" customFormat="1">
      <c r="B143" s="149"/>
      <c r="D143" s="150" t="s">
        <v>146</v>
      </c>
      <c r="E143" s="151" t="s">
        <v>21</v>
      </c>
      <c r="F143" s="152" t="s">
        <v>442</v>
      </c>
      <c r="H143" s="151" t="s">
        <v>21</v>
      </c>
      <c r="I143" s="153"/>
      <c r="L143" s="149"/>
      <c r="M143" s="154"/>
      <c r="T143" s="155"/>
      <c r="AT143" s="151" t="s">
        <v>146</v>
      </c>
      <c r="AU143" s="151" t="s">
        <v>82</v>
      </c>
      <c r="AV143" s="12" t="s">
        <v>80</v>
      </c>
      <c r="AW143" s="12" t="s">
        <v>34</v>
      </c>
      <c r="AX143" s="12" t="s">
        <v>73</v>
      </c>
      <c r="AY143" s="151" t="s">
        <v>135</v>
      </c>
    </row>
    <row r="144" spans="2:65" s="13" customFormat="1">
      <c r="B144" s="156"/>
      <c r="D144" s="150" t="s">
        <v>146</v>
      </c>
      <c r="E144" s="157" t="s">
        <v>21</v>
      </c>
      <c r="F144" s="158" t="s">
        <v>443</v>
      </c>
      <c r="H144" s="159">
        <v>0.85499999999999998</v>
      </c>
      <c r="I144" s="160"/>
      <c r="L144" s="156"/>
      <c r="M144" s="161"/>
      <c r="T144" s="162"/>
      <c r="AT144" s="157" t="s">
        <v>146</v>
      </c>
      <c r="AU144" s="157" t="s">
        <v>82</v>
      </c>
      <c r="AV144" s="13" t="s">
        <v>82</v>
      </c>
      <c r="AW144" s="13" t="s">
        <v>34</v>
      </c>
      <c r="AX144" s="13" t="s">
        <v>73</v>
      </c>
      <c r="AY144" s="157" t="s">
        <v>135</v>
      </c>
    </row>
    <row r="145" spans="2:65" s="14" customFormat="1">
      <c r="B145" s="163"/>
      <c r="D145" s="150" t="s">
        <v>146</v>
      </c>
      <c r="E145" s="164" t="s">
        <v>21</v>
      </c>
      <c r="F145" s="165" t="s">
        <v>153</v>
      </c>
      <c r="H145" s="166">
        <v>0.85499999999999998</v>
      </c>
      <c r="I145" s="167"/>
      <c r="L145" s="163"/>
      <c r="M145" s="168"/>
      <c r="T145" s="169"/>
      <c r="AT145" s="164" t="s">
        <v>146</v>
      </c>
      <c r="AU145" s="164" t="s">
        <v>82</v>
      </c>
      <c r="AV145" s="14" t="s">
        <v>92</v>
      </c>
      <c r="AW145" s="14" t="s">
        <v>34</v>
      </c>
      <c r="AX145" s="14" t="s">
        <v>80</v>
      </c>
      <c r="AY145" s="164" t="s">
        <v>135</v>
      </c>
    </row>
    <row r="146" spans="2:65" s="11" customFormat="1" ht="22.95" customHeight="1">
      <c r="B146" s="120"/>
      <c r="D146" s="121" t="s">
        <v>72</v>
      </c>
      <c r="E146" s="130" t="s">
        <v>191</v>
      </c>
      <c r="F146" s="130" t="s">
        <v>444</v>
      </c>
      <c r="I146" s="123"/>
      <c r="J146" s="131">
        <f>BK146</f>
        <v>0</v>
      </c>
      <c r="L146" s="120"/>
      <c r="M146" s="125"/>
      <c r="P146" s="126">
        <f>SUM(P147:P221)</f>
        <v>0</v>
      </c>
      <c r="R146" s="126">
        <f>SUM(R147:R221)</f>
        <v>6.7762453800000007</v>
      </c>
      <c r="T146" s="127">
        <f>SUM(T147:T221)</f>
        <v>0</v>
      </c>
      <c r="AR146" s="121" t="s">
        <v>80</v>
      </c>
      <c r="AT146" s="128" t="s">
        <v>72</v>
      </c>
      <c r="AU146" s="128" t="s">
        <v>80</v>
      </c>
      <c r="AY146" s="121" t="s">
        <v>135</v>
      </c>
      <c r="BK146" s="129">
        <f>SUM(BK147:BK221)</f>
        <v>0</v>
      </c>
    </row>
    <row r="147" spans="2:65" s="1" customFormat="1" ht="24.15" customHeight="1">
      <c r="B147" s="33"/>
      <c r="C147" s="132" t="s">
        <v>198</v>
      </c>
      <c r="D147" s="132" t="s">
        <v>138</v>
      </c>
      <c r="E147" s="133" t="s">
        <v>445</v>
      </c>
      <c r="F147" s="134" t="s">
        <v>446</v>
      </c>
      <c r="G147" s="135" t="s">
        <v>194</v>
      </c>
      <c r="H147" s="136">
        <v>185.44300000000001</v>
      </c>
      <c r="I147" s="137"/>
      <c r="J147" s="138">
        <f>ROUND(I147*H147,2)</f>
        <v>0</v>
      </c>
      <c r="K147" s="134" t="s">
        <v>142</v>
      </c>
      <c r="L147" s="33"/>
      <c r="M147" s="139" t="s">
        <v>21</v>
      </c>
      <c r="N147" s="140" t="s">
        <v>44</v>
      </c>
      <c r="P147" s="141">
        <f>O147*H147</f>
        <v>0</v>
      </c>
      <c r="Q147" s="141">
        <v>2.5999999999999998E-4</v>
      </c>
      <c r="R147" s="141">
        <f>Q147*H147</f>
        <v>4.8215179999999996E-2</v>
      </c>
      <c r="S147" s="141">
        <v>0</v>
      </c>
      <c r="T147" s="142">
        <f>S147*H147</f>
        <v>0</v>
      </c>
      <c r="AR147" s="143" t="s">
        <v>92</v>
      </c>
      <c r="AT147" s="143" t="s">
        <v>138</v>
      </c>
      <c r="AU147" s="143" t="s">
        <v>82</v>
      </c>
      <c r="AY147" s="18" t="s">
        <v>135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8" t="s">
        <v>80</v>
      </c>
      <c r="BK147" s="144">
        <f>ROUND(I147*H147,2)</f>
        <v>0</v>
      </c>
      <c r="BL147" s="18" t="s">
        <v>92</v>
      </c>
      <c r="BM147" s="143" t="s">
        <v>447</v>
      </c>
    </row>
    <row r="148" spans="2:65" s="1" customFormat="1">
      <c r="B148" s="33"/>
      <c r="D148" s="145" t="s">
        <v>144</v>
      </c>
      <c r="F148" s="146" t="s">
        <v>448</v>
      </c>
      <c r="I148" s="147"/>
      <c r="L148" s="33"/>
      <c r="M148" s="148"/>
      <c r="T148" s="54"/>
      <c r="AT148" s="18" t="s">
        <v>144</v>
      </c>
      <c r="AU148" s="18" t="s">
        <v>82</v>
      </c>
    </row>
    <row r="149" spans="2:65" s="12" customFormat="1">
      <c r="B149" s="149"/>
      <c r="D149" s="150" t="s">
        <v>146</v>
      </c>
      <c r="E149" s="151" t="s">
        <v>21</v>
      </c>
      <c r="F149" s="152" t="s">
        <v>449</v>
      </c>
      <c r="H149" s="151" t="s">
        <v>21</v>
      </c>
      <c r="I149" s="153"/>
      <c r="L149" s="149"/>
      <c r="M149" s="154"/>
      <c r="T149" s="155"/>
      <c r="AT149" s="151" t="s">
        <v>146</v>
      </c>
      <c r="AU149" s="151" t="s">
        <v>82</v>
      </c>
      <c r="AV149" s="12" t="s">
        <v>80</v>
      </c>
      <c r="AW149" s="12" t="s">
        <v>34</v>
      </c>
      <c r="AX149" s="12" t="s">
        <v>73</v>
      </c>
      <c r="AY149" s="151" t="s">
        <v>135</v>
      </c>
    </row>
    <row r="150" spans="2:65" s="13" customFormat="1">
      <c r="B150" s="156"/>
      <c r="D150" s="150" t="s">
        <v>146</v>
      </c>
      <c r="E150" s="157" t="s">
        <v>21</v>
      </c>
      <c r="F150" s="158" t="s">
        <v>361</v>
      </c>
      <c r="H150" s="159">
        <v>82.546999999999997</v>
      </c>
      <c r="I150" s="160"/>
      <c r="L150" s="156"/>
      <c r="M150" s="161"/>
      <c r="T150" s="162"/>
      <c r="AT150" s="157" t="s">
        <v>146</v>
      </c>
      <c r="AU150" s="157" t="s">
        <v>82</v>
      </c>
      <c r="AV150" s="13" t="s">
        <v>82</v>
      </c>
      <c r="AW150" s="13" t="s">
        <v>34</v>
      </c>
      <c r="AX150" s="13" t="s">
        <v>73</v>
      </c>
      <c r="AY150" s="157" t="s">
        <v>135</v>
      </c>
    </row>
    <row r="151" spans="2:65" s="13" customFormat="1">
      <c r="B151" s="156"/>
      <c r="D151" s="150" t="s">
        <v>146</v>
      </c>
      <c r="E151" s="157" t="s">
        <v>21</v>
      </c>
      <c r="F151" s="158" t="s">
        <v>365</v>
      </c>
      <c r="H151" s="159">
        <v>102.896</v>
      </c>
      <c r="I151" s="160"/>
      <c r="L151" s="156"/>
      <c r="M151" s="161"/>
      <c r="T151" s="162"/>
      <c r="AT151" s="157" t="s">
        <v>146</v>
      </c>
      <c r="AU151" s="157" t="s">
        <v>82</v>
      </c>
      <c r="AV151" s="13" t="s">
        <v>82</v>
      </c>
      <c r="AW151" s="13" t="s">
        <v>34</v>
      </c>
      <c r="AX151" s="13" t="s">
        <v>73</v>
      </c>
      <c r="AY151" s="157" t="s">
        <v>135</v>
      </c>
    </row>
    <row r="152" spans="2:65" s="14" customFormat="1">
      <c r="B152" s="163"/>
      <c r="D152" s="150" t="s">
        <v>146</v>
      </c>
      <c r="E152" s="164" t="s">
        <v>21</v>
      </c>
      <c r="F152" s="165" t="s">
        <v>153</v>
      </c>
      <c r="H152" s="166">
        <v>185.44300000000001</v>
      </c>
      <c r="I152" s="167"/>
      <c r="L152" s="163"/>
      <c r="M152" s="168"/>
      <c r="T152" s="169"/>
      <c r="AT152" s="164" t="s">
        <v>146</v>
      </c>
      <c r="AU152" s="164" t="s">
        <v>82</v>
      </c>
      <c r="AV152" s="14" t="s">
        <v>92</v>
      </c>
      <c r="AW152" s="14" t="s">
        <v>34</v>
      </c>
      <c r="AX152" s="14" t="s">
        <v>80</v>
      </c>
      <c r="AY152" s="164" t="s">
        <v>135</v>
      </c>
    </row>
    <row r="153" spans="2:65" s="1" customFormat="1" ht="66.75" customHeight="1">
      <c r="B153" s="33"/>
      <c r="C153" s="132" t="s">
        <v>204</v>
      </c>
      <c r="D153" s="132" t="s">
        <v>138</v>
      </c>
      <c r="E153" s="133" t="s">
        <v>450</v>
      </c>
      <c r="F153" s="134" t="s">
        <v>451</v>
      </c>
      <c r="G153" s="135" t="s">
        <v>194</v>
      </c>
      <c r="H153" s="136">
        <v>102.896</v>
      </c>
      <c r="I153" s="137"/>
      <c r="J153" s="138">
        <f>ROUND(I153*H153,2)</f>
        <v>0</v>
      </c>
      <c r="K153" s="134" t="s">
        <v>142</v>
      </c>
      <c r="L153" s="33"/>
      <c r="M153" s="139" t="s">
        <v>21</v>
      </c>
      <c r="N153" s="140" t="s">
        <v>44</v>
      </c>
      <c r="P153" s="141">
        <f>O153*H153</f>
        <v>0</v>
      </c>
      <c r="Q153" s="141">
        <v>8.5199999999999998E-3</v>
      </c>
      <c r="R153" s="141">
        <f>Q153*H153</f>
        <v>0.87667392</v>
      </c>
      <c r="S153" s="141">
        <v>0</v>
      </c>
      <c r="T153" s="142">
        <f>S153*H153</f>
        <v>0</v>
      </c>
      <c r="AR153" s="143" t="s">
        <v>92</v>
      </c>
      <c r="AT153" s="143" t="s">
        <v>138</v>
      </c>
      <c r="AU153" s="143" t="s">
        <v>82</v>
      </c>
      <c r="AY153" s="18" t="s">
        <v>135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80</v>
      </c>
      <c r="BK153" s="144">
        <f>ROUND(I153*H153,2)</f>
        <v>0</v>
      </c>
      <c r="BL153" s="18" t="s">
        <v>92</v>
      </c>
      <c r="BM153" s="143" t="s">
        <v>452</v>
      </c>
    </row>
    <row r="154" spans="2:65" s="1" customFormat="1">
      <c r="B154" s="33"/>
      <c r="D154" s="145" t="s">
        <v>144</v>
      </c>
      <c r="F154" s="146" t="s">
        <v>453</v>
      </c>
      <c r="I154" s="147"/>
      <c r="L154" s="33"/>
      <c r="M154" s="148"/>
      <c r="T154" s="54"/>
      <c r="AT154" s="18" t="s">
        <v>144</v>
      </c>
      <c r="AU154" s="18" t="s">
        <v>82</v>
      </c>
    </row>
    <row r="155" spans="2:65" s="12" customFormat="1">
      <c r="B155" s="149"/>
      <c r="D155" s="150" t="s">
        <v>146</v>
      </c>
      <c r="E155" s="151" t="s">
        <v>21</v>
      </c>
      <c r="F155" s="152" t="s">
        <v>454</v>
      </c>
      <c r="H155" s="151" t="s">
        <v>21</v>
      </c>
      <c r="I155" s="153"/>
      <c r="L155" s="149"/>
      <c r="M155" s="154"/>
      <c r="T155" s="155"/>
      <c r="AT155" s="151" t="s">
        <v>146</v>
      </c>
      <c r="AU155" s="151" t="s">
        <v>82</v>
      </c>
      <c r="AV155" s="12" t="s">
        <v>80</v>
      </c>
      <c r="AW155" s="12" t="s">
        <v>34</v>
      </c>
      <c r="AX155" s="12" t="s">
        <v>73</v>
      </c>
      <c r="AY155" s="151" t="s">
        <v>135</v>
      </c>
    </row>
    <row r="156" spans="2:65" s="12" customFormat="1">
      <c r="B156" s="149"/>
      <c r="D156" s="150" t="s">
        <v>146</v>
      </c>
      <c r="E156" s="151" t="s">
        <v>21</v>
      </c>
      <c r="F156" s="152" t="s">
        <v>455</v>
      </c>
      <c r="H156" s="151" t="s">
        <v>21</v>
      </c>
      <c r="I156" s="153"/>
      <c r="L156" s="149"/>
      <c r="M156" s="154"/>
      <c r="T156" s="155"/>
      <c r="AT156" s="151" t="s">
        <v>146</v>
      </c>
      <c r="AU156" s="151" t="s">
        <v>82</v>
      </c>
      <c r="AV156" s="12" t="s">
        <v>80</v>
      </c>
      <c r="AW156" s="12" t="s">
        <v>34</v>
      </c>
      <c r="AX156" s="12" t="s">
        <v>73</v>
      </c>
      <c r="AY156" s="151" t="s">
        <v>135</v>
      </c>
    </row>
    <row r="157" spans="2:65" s="13" customFormat="1">
      <c r="B157" s="156"/>
      <c r="D157" s="150" t="s">
        <v>146</v>
      </c>
      <c r="E157" s="157" t="s">
        <v>21</v>
      </c>
      <c r="F157" s="158" t="s">
        <v>456</v>
      </c>
      <c r="H157" s="159">
        <v>83.801000000000002</v>
      </c>
      <c r="I157" s="160"/>
      <c r="L157" s="156"/>
      <c r="M157" s="161"/>
      <c r="T157" s="162"/>
      <c r="AT157" s="157" t="s">
        <v>146</v>
      </c>
      <c r="AU157" s="157" t="s">
        <v>82</v>
      </c>
      <c r="AV157" s="13" t="s">
        <v>82</v>
      </c>
      <c r="AW157" s="13" t="s">
        <v>34</v>
      </c>
      <c r="AX157" s="13" t="s">
        <v>73</v>
      </c>
      <c r="AY157" s="157" t="s">
        <v>135</v>
      </c>
    </row>
    <row r="158" spans="2:65" s="12" customFormat="1">
      <c r="B158" s="149"/>
      <c r="D158" s="150" t="s">
        <v>146</v>
      </c>
      <c r="E158" s="151" t="s">
        <v>21</v>
      </c>
      <c r="F158" s="152" t="s">
        <v>457</v>
      </c>
      <c r="H158" s="151" t="s">
        <v>21</v>
      </c>
      <c r="I158" s="153"/>
      <c r="L158" s="149"/>
      <c r="M158" s="154"/>
      <c r="T158" s="155"/>
      <c r="AT158" s="151" t="s">
        <v>146</v>
      </c>
      <c r="AU158" s="151" t="s">
        <v>82</v>
      </c>
      <c r="AV158" s="12" t="s">
        <v>80</v>
      </c>
      <c r="AW158" s="12" t="s">
        <v>34</v>
      </c>
      <c r="AX158" s="12" t="s">
        <v>73</v>
      </c>
      <c r="AY158" s="151" t="s">
        <v>135</v>
      </c>
    </row>
    <row r="159" spans="2:65" s="13" customFormat="1">
      <c r="B159" s="156"/>
      <c r="D159" s="150" t="s">
        <v>146</v>
      </c>
      <c r="E159" s="157" t="s">
        <v>21</v>
      </c>
      <c r="F159" s="158" t="s">
        <v>458</v>
      </c>
      <c r="H159" s="159">
        <v>19.094999999999999</v>
      </c>
      <c r="I159" s="160"/>
      <c r="L159" s="156"/>
      <c r="M159" s="161"/>
      <c r="T159" s="162"/>
      <c r="AT159" s="157" t="s">
        <v>146</v>
      </c>
      <c r="AU159" s="157" t="s">
        <v>82</v>
      </c>
      <c r="AV159" s="13" t="s">
        <v>82</v>
      </c>
      <c r="AW159" s="13" t="s">
        <v>34</v>
      </c>
      <c r="AX159" s="13" t="s">
        <v>73</v>
      </c>
      <c r="AY159" s="157" t="s">
        <v>135</v>
      </c>
    </row>
    <row r="160" spans="2:65" s="15" customFormat="1">
      <c r="B160" s="175"/>
      <c r="D160" s="150" t="s">
        <v>146</v>
      </c>
      <c r="E160" s="176" t="s">
        <v>365</v>
      </c>
      <c r="F160" s="177" t="s">
        <v>426</v>
      </c>
      <c r="H160" s="178">
        <v>102.896</v>
      </c>
      <c r="I160" s="179"/>
      <c r="L160" s="175"/>
      <c r="M160" s="180"/>
      <c r="T160" s="181"/>
      <c r="AT160" s="176" t="s">
        <v>146</v>
      </c>
      <c r="AU160" s="176" t="s">
        <v>82</v>
      </c>
      <c r="AV160" s="15" t="s">
        <v>89</v>
      </c>
      <c r="AW160" s="15" t="s">
        <v>34</v>
      </c>
      <c r="AX160" s="15" t="s">
        <v>73</v>
      </c>
      <c r="AY160" s="176" t="s">
        <v>135</v>
      </c>
    </row>
    <row r="161" spans="2:65" s="14" customFormat="1">
      <c r="B161" s="163"/>
      <c r="D161" s="150" t="s">
        <v>146</v>
      </c>
      <c r="E161" s="164" t="s">
        <v>21</v>
      </c>
      <c r="F161" s="165" t="s">
        <v>153</v>
      </c>
      <c r="H161" s="166">
        <v>102.896</v>
      </c>
      <c r="I161" s="167"/>
      <c r="L161" s="163"/>
      <c r="M161" s="168"/>
      <c r="T161" s="169"/>
      <c r="AT161" s="164" t="s">
        <v>146</v>
      </c>
      <c r="AU161" s="164" t="s">
        <v>82</v>
      </c>
      <c r="AV161" s="14" t="s">
        <v>92</v>
      </c>
      <c r="AW161" s="14" t="s">
        <v>34</v>
      </c>
      <c r="AX161" s="14" t="s">
        <v>80</v>
      </c>
      <c r="AY161" s="164" t="s">
        <v>135</v>
      </c>
    </row>
    <row r="162" spans="2:65" s="1" customFormat="1" ht="24.15" customHeight="1">
      <c r="B162" s="33"/>
      <c r="C162" s="182" t="s">
        <v>136</v>
      </c>
      <c r="D162" s="182" t="s">
        <v>459</v>
      </c>
      <c r="E162" s="183" t="s">
        <v>460</v>
      </c>
      <c r="F162" s="184" t="s">
        <v>461</v>
      </c>
      <c r="G162" s="185" t="s">
        <v>194</v>
      </c>
      <c r="H162" s="186">
        <v>108.041</v>
      </c>
      <c r="I162" s="187"/>
      <c r="J162" s="188">
        <f>ROUND(I162*H162,2)</f>
        <v>0</v>
      </c>
      <c r="K162" s="184" t="s">
        <v>142</v>
      </c>
      <c r="L162" s="189"/>
      <c r="M162" s="190" t="s">
        <v>21</v>
      </c>
      <c r="N162" s="191" t="s">
        <v>44</v>
      </c>
      <c r="P162" s="141">
        <f>O162*H162</f>
        <v>0</v>
      </c>
      <c r="Q162" s="141">
        <v>3.0000000000000001E-3</v>
      </c>
      <c r="R162" s="141">
        <f>Q162*H162</f>
        <v>0.32412299999999999</v>
      </c>
      <c r="S162" s="141">
        <v>0</v>
      </c>
      <c r="T162" s="142">
        <f>S162*H162</f>
        <v>0</v>
      </c>
      <c r="AR162" s="143" t="s">
        <v>204</v>
      </c>
      <c r="AT162" s="143" t="s">
        <v>459</v>
      </c>
      <c r="AU162" s="143" t="s">
        <v>82</v>
      </c>
      <c r="AY162" s="18" t="s">
        <v>135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80</v>
      </c>
      <c r="BK162" s="144">
        <f>ROUND(I162*H162,2)</f>
        <v>0</v>
      </c>
      <c r="BL162" s="18" t="s">
        <v>92</v>
      </c>
      <c r="BM162" s="143" t="s">
        <v>462</v>
      </c>
    </row>
    <row r="163" spans="2:65" s="13" customFormat="1">
      <c r="B163" s="156"/>
      <c r="D163" s="150" t="s">
        <v>146</v>
      </c>
      <c r="E163" s="157" t="s">
        <v>21</v>
      </c>
      <c r="F163" s="158" t="s">
        <v>463</v>
      </c>
      <c r="H163" s="159">
        <v>108.041</v>
      </c>
      <c r="I163" s="160"/>
      <c r="L163" s="156"/>
      <c r="M163" s="161"/>
      <c r="T163" s="162"/>
      <c r="AT163" s="157" t="s">
        <v>146</v>
      </c>
      <c r="AU163" s="157" t="s">
        <v>82</v>
      </c>
      <c r="AV163" s="13" t="s">
        <v>82</v>
      </c>
      <c r="AW163" s="13" t="s">
        <v>34</v>
      </c>
      <c r="AX163" s="13" t="s">
        <v>73</v>
      </c>
      <c r="AY163" s="157" t="s">
        <v>135</v>
      </c>
    </row>
    <row r="164" spans="2:65" s="14" customFormat="1">
      <c r="B164" s="163"/>
      <c r="D164" s="150" t="s">
        <v>146</v>
      </c>
      <c r="E164" s="164" t="s">
        <v>21</v>
      </c>
      <c r="F164" s="165" t="s">
        <v>153</v>
      </c>
      <c r="H164" s="166">
        <v>108.041</v>
      </c>
      <c r="I164" s="167"/>
      <c r="L164" s="163"/>
      <c r="M164" s="168"/>
      <c r="T164" s="169"/>
      <c r="AT164" s="164" t="s">
        <v>146</v>
      </c>
      <c r="AU164" s="164" t="s">
        <v>82</v>
      </c>
      <c r="AV164" s="14" t="s">
        <v>92</v>
      </c>
      <c r="AW164" s="14" t="s">
        <v>34</v>
      </c>
      <c r="AX164" s="14" t="s">
        <v>80</v>
      </c>
      <c r="AY164" s="164" t="s">
        <v>135</v>
      </c>
    </row>
    <row r="165" spans="2:65" s="1" customFormat="1" ht="66.75" customHeight="1">
      <c r="B165" s="33"/>
      <c r="C165" s="132" t="s">
        <v>216</v>
      </c>
      <c r="D165" s="132" t="s">
        <v>138</v>
      </c>
      <c r="E165" s="133" t="s">
        <v>464</v>
      </c>
      <c r="F165" s="134" t="s">
        <v>465</v>
      </c>
      <c r="G165" s="135" t="s">
        <v>194</v>
      </c>
      <c r="H165" s="136">
        <v>82.546999999999997</v>
      </c>
      <c r="I165" s="137"/>
      <c r="J165" s="138">
        <f>ROUND(I165*H165,2)</f>
        <v>0</v>
      </c>
      <c r="K165" s="134" t="s">
        <v>142</v>
      </c>
      <c r="L165" s="33"/>
      <c r="M165" s="139" t="s">
        <v>21</v>
      </c>
      <c r="N165" s="140" t="s">
        <v>44</v>
      </c>
      <c r="P165" s="141">
        <f>O165*H165</f>
        <v>0</v>
      </c>
      <c r="Q165" s="141">
        <v>8.6E-3</v>
      </c>
      <c r="R165" s="141">
        <f>Q165*H165</f>
        <v>0.70990419999999999</v>
      </c>
      <c r="S165" s="141">
        <v>0</v>
      </c>
      <c r="T165" s="142">
        <f>S165*H165</f>
        <v>0</v>
      </c>
      <c r="AR165" s="143" t="s">
        <v>92</v>
      </c>
      <c r="AT165" s="143" t="s">
        <v>138</v>
      </c>
      <c r="AU165" s="143" t="s">
        <v>82</v>
      </c>
      <c r="AY165" s="18" t="s">
        <v>135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8" t="s">
        <v>80</v>
      </c>
      <c r="BK165" s="144">
        <f>ROUND(I165*H165,2)</f>
        <v>0</v>
      </c>
      <c r="BL165" s="18" t="s">
        <v>92</v>
      </c>
      <c r="BM165" s="143" t="s">
        <v>466</v>
      </c>
    </row>
    <row r="166" spans="2:65" s="1" customFormat="1">
      <c r="B166" s="33"/>
      <c r="D166" s="145" t="s">
        <v>144</v>
      </c>
      <c r="F166" s="146" t="s">
        <v>467</v>
      </c>
      <c r="I166" s="147"/>
      <c r="L166" s="33"/>
      <c r="M166" s="148"/>
      <c r="T166" s="54"/>
      <c r="AT166" s="18" t="s">
        <v>144</v>
      </c>
      <c r="AU166" s="18" t="s">
        <v>82</v>
      </c>
    </row>
    <row r="167" spans="2:65" s="12" customFormat="1">
      <c r="B167" s="149"/>
      <c r="D167" s="150" t="s">
        <v>146</v>
      </c>
      <c r="E167" s="151" t="s">
        <v>21</v>
      </c>
      <c r="F167" s="152" t="s">
        <v>468</v>
      </c>
      <c r="H167" s="151" t="s">
        <v>21</v>
      </c>
      <c r="I167" s="153"/>
      <c r="L167" s="149"/>
      <c r="M167" s="154"/>
      <c r="T167" s="155"/>
      <c r="AT167" s="151" t="s">
        <v>146</v>
      </c>
      <c r="AU167" s="151" t="s">
        <v>82</v>
      </c>
      <c r="AV167" s="12" t="s">
        <v>80</v>
      </c>
      <c r="AW167" s="12" t="s">
        <v>34</v>
      </c>
      <c r="AX167" s="12" t="s">
        <v>73</v>
      </c>
      <c r="AY167" s="151" t="s">
        <v>135</v>
      </c>
    </row>
    <row r="168" spans="2:65" s="12" customFormat="1">
      <c r="B168" s="149"/>
      <c r="D168" s="150" t="s">
        <v>146</v>
      </c>
      <c r="E168" s="151" t="s">
        <v>21</v>
      </c>
      <c r="F168" s="152" t="s">
        <v>469</v>
      </c>
      <c r="H168" s="151" t="s">
        <v>21</v>
      </c>
      <c r="I168" s="153"/>
      <c r="L168" s="149"/>
      <c r="M168" s="154"/>
      <c r="T168" s="155"/>
      <c r="AT168" s="151" t="s">
        <v>146</v>
      </c>
      <c r="AU168" s="151" t="s">
        <v>82</v>
      </c>
      <c r="AV168" s="12" t="s">
        <v>80</v>
      </c>
      <c r="AW168" s="12" t="s">
        <v>34</v>
      </c>
      <c r="AX168" s="12" t="s">
        <v>73</v>
      </c>
      <c r="AY168" s="151" t="s">
        <v>135</v>
      </c>
    </row>
    <row r="169" spans="2:65" s="12" customFormat="1">
      <c r="B169" s="149"/>
      <c r="D169" s="150" t="s">
        <v>146</v>
      </c>
      <c r="E169" s="151" t="s">
        <v>21</v>
      </c>
      <c r="F169" s="152" t="s">
        <v>408</v>
      </c>
      <c r="H169" s="151" t="s">
        <v>21</v>
      </c>
      <c r="I169" s="153"/>
      <c r="L169" s="149"/>
      <c r="M169" s="154"/>
      <c r="T169" s="155"/>
      <c r="AT169" s="151" t="s">
        <v>146</v>
      </c>
      <c r="AU169" s="151" t="s">
        <v>82</v>
      </c>
      <c r="AV169" s="12" t="s">
        <v>80</v>
      </c>
      <c r="AW169" s="12" t="s">
        <v>34</v>
      </c>
      <c r="AX169" s="12" t="s">
        <v>73</v>
      </c>
      <c r="AY169" s="151" t="s">
        <v>135</v>
      </c>
    </row>
    <row r="170" spans="2:65" s="13" customFormat="1">
      <c r="B170" s="156"/>
      <c r="D170" s="150" t="s">
        <v>146</v>
      </c>
      <c r="E170" s="157" t="s">
        <v>21</v>
      </c>
      <c r="F170" s="158" t="s">
        <v>470</v>
      </c>
      <c r="H170" s="159">
        <v>9.3800000000000008</v>
      </c>
      <c r="I170" s="160"/>
      <c r="L170" s="156"/>
      <c r="M170" s="161"/>
      <c r="T170" s="162"/>
      <c r="AT170" s="157" t="s">
        <v>146</v>
      </c>
      <c r="AU170" s="157" t="s">
        <v>82</v>
      </c>
      <c r="AV170" s="13" t="s">
        <v>82</v>
      </c>
      <c r="AW170" s="13" t="s">
        <v>34</v>
      </c>
      <c r="AX170" s="13" t="s">
        <v>73</v>
      </c>
      <c r="AY170" s="157" t="s">
        <v>135</v>
      </c>
    </row>
    <row r="171" spans="2:65" s="12" customFormat="1">
      <c r="B171" s="149"/>
      <c r="D171" s="150" t="s">
        <v>146</v>
      </c>
      <c r="E171" s="151" t="s">
        <v>21</v>
      </c>
      <c r="F171" s="152" t="s">
        <v>410</v>
      </c>
      <c r="H171" s="151" t="s">
        <v>21</v>
      </c>
      <c r="I171" s="153"/>
      <c r="L171" s="149"/>
      <c r="M171" s="154"/>
      <c r="T171" s="155"/>
      <c r="AT171" s="151" t="s">
        <v>146</v>
      </c>
      <c r="AU171" s="151" t="s">
        <v>82</v>
      </c>
      <c r="AV171" s="12" t="s">
        <v>80</v>
      </c>
      <c r="AW171" s="12" t="s">
        <v>34</v>
      </c>
      <c r="AX171" s="12" t="s">
        <v>73</v>
      </c>
      <c r="AY171" s="151" t="s">
        <v>135</v>
      </c>
    </row>
    <row r="172" spans="2:65" s="13" customFormat="1">
      <c r="B172" s="156"/>
      <c r="D172" s="150" t="s">
        <v>146</v>
      </c>
      <c r="E172" s="157" t="s">
        <v>21</v>
      </c>
      <c r="F172" s="158" t="s">
        <v>471</v>
      </c>
      <c r="H172" s="159">
        <v>10.8</v>
      </c>
      <c r="I172" s="160"/>
      <c r="L172" s="156"/>
      <c r="M172" s="161"/>
      <c r="T172" s="162"/>
      <c r="AT172" s="157" t="s">
        <v>146</v>
      </c>
      <c r="AU172" s="157" t="s">
        <v>82</v>
      </c>
      <c r="AV172" s="13" t="s">
        <v>82</v>
      </c>
      <c r="AW172" s="13" t="s">
        <v>34</v>
      </c>
      <c r="AX172" s="13" t="s">
        <v>73</v>
      </c>
      <c r="AY172" s="157" t="s">
        <v>135</v>
      </c>
    </row>
    <row r="173" spans="2:65" s="12" customFormat="1">
      <c r="B173" s="149"/>
      <c r="D173" s="150" t="s">
        <v>146</v>
      </c>
      <c r="E173" s="151" t="s">
        <v>21</v>
      </c>
      <c r="F173" s="152" t="s">
        <v>412</v>
      </c>
      <c r="H173" s="151" t="s">
        <v>21</v>
      </c>
      <c r="I173" s="153"/>
      <c r="L173" s="149"/>
      <c r="M173" s="154"/>
      <c r="T173" s="155"/>
      <c r="AT173" s="151" t="s">
        <v>146</v>
      </c>
      <c r="AU173" s="151" t="s">
        <v>82</v>
      </c>
      <c r="AV173" s="12" t="s">
        <v>80</v>
      </c>
      <c r="AW173" s="12" t="s">
        <v>34</v>
      </c>
      <c r="AX173" s="12" t="s">
        <v>73</v>
      </c>
      <c r="AY173" s="151" t="s">
        <v>135</v>
      </c>
    </row>
    <row r="174" spans="2:65" s="13" customFormat="1">
      <c r="B174" s="156"/>
      <c r="D174" s="150" t="s">
        <v>146</v>
      </c>
      <c r="E174" s="157" t="s">
        <v>21</v>
      </c>
      <c r="F174" s="158" t="s">
        <v>472</v>
      </c>
      <c r="H174" s="159">
        <v>57.73</v>
      </c>
      <c r="I174" s="160"/>
      <c r="L174" s="156"/>
      <c r="M174" s="161"/>
      <c r="T174" s="162"/>
      <c r="AT174" s="157" t="s">
        <v>146</v>
      </c>
      <c r="AU174" s="157" t="s">
        <v>82</v>
      </c>
      <c r="AV174" s="13" t="s">
        <v>82</v>
      </c>
      <c r="AW174" s="13" t="s">
        <v>34</v>
      </c>
      <c r="AX174" s="13" t="s">
        <v>73</v>
      </c>
      <c r="AY174" s="157" t="s">
        <v>135</v>
      </c>
    </row>
    <row r="175" spans="2:65" s="12" customFormat="1">
      <c r="B175" s="149"/>
      <c r="D175" s="150" t="s">
        <v>146</v>
      </c>
      <c r="E175" s="151" t="s">
        <v>21</v>
      </c>
      <c r="F175" s="152" t="s">
        <v>414</v>
      </c>
      <c r="H175" s="151" t="s">
        <v>21</v>
      </c>
      <c r="I175" s="153"/>
      <c r="L175" s="149"/>
      <c r="M175" s="154"/>
      <c r="T175" s="155"/>
      <c r="AT175" s="151" t="s">
        <v>146</v>
      </c>
      <c r="AU175" s="151" t="s">
        <v>82</v>
      </c>
      <c r="AV175" s="12" t="s">
        <v>80</v>
      </c>
      <c r="AW175" s="12" t="s">
        <v>34</v>
      </c>
      <c r="AX175" s="12" t="s">
        <v>73</v>
      </c>
      <c r="AY175" s="151" t="s">
        <v>135</v>
      </c>
    </row>
    <row r="176" spans="2:65" s="13" customFormat="1">
      <c r="B176" s="156"/>
      <c r="D176" s="150" t="s">
        <v>146</v>
      </c>
      <c r="E176" s="157" t="s">
        <v>21</v>
      </c>
      <c r="F176" s="158" t="s">
        <v>473</v>
      </c>
      <c r="H176" s="159">
        <v>28.997</v>
      </c>
      <c r="I176" s="160"/>
      <c r="L176" s="156"/>
      <c r="M176" s="161"/>
      <c r="T176" s="162"/>
      <c r="AT176" s="157" t="s">
        <v>146</v>
      </c>
      <c r="AU176" s="157" t="s">
        <v>82</v>
      </c>
      <c r="AV176" s="13" t="s">
        <v>82</v>
      </c>
      <c r="AW176" s="13" t="s">
        <v>34</v>
      </c>
      <c r="AX176" s="13" t="s">
        <v>73</v>
      </c>
      <c r="AY176" s="157" t="s">
        <v>135</v>
      </c>
    </row>
    <row r="177" spans="2:65" s="13" customFormat="1">
      <c r="B177" s="156"/>
      <c r="D177" s="150" t="s">
        <v>146</v>
      </c>
      <c r="E177" s="157" t="s">
        <v>21</v>
      </c>
      <c r="F177" s="158" t="s">
        <v>474</v>
      </c>
      <c r="H177" s="159">
        <v>-24.36</v>
      </c>
      <c r="I177" s="160"/>
      <c r="L177" s="156"/>
      <c r="M177" s="161"/>
      <c r="T177" s="162"/>
      <c r="AT177" s="157" t="s">
        <v>146</v>
      </c>
      <c r="AU177" s="157" t="s">
        <v>82</v>
      </c>
      <c r="AV177" s="13" t="s">
        <v>82</v>
      </c>
      <c r="AW177" s="13" t="s">
        <v>34</v>
      </c>
      <c r="AX177" s="13" t="s">
        <v>73</v>
      </c>
      <c r="AY177" s="157" t="s">
        <v>135</v>
      </c>
    </row>
    <row r="178" spans="2:65" s="15" customFormat="1">
      <c r="B178" s="175"/>
      <c r="D178" s="150" t="s">
        <v>146</v>
      </c>
      <c r="E178" s="176" t="s">
        <v>361</v>
      </c>
      <c r="F178" s="177" t="s">
        <v>426</v>
      </c>
      <c r="H178" s="178">
        <v>82.546999999999997</v>
      </c>
      <c r="I178" s="179"/>
      <c r="L178" s="175"/>
      <c r="M178" s="180"/>
      <c r="T178" s="181"/>
      <c r="AT178" s="176" t="s">
        <v>146</v>
      </c>
      <c r="AU178" s="176" t="s">
        <v>82</v>
      </c>
      <c r="AV178" s="15" t="s">
        <v>89</v>
      </c>
      <c r="AW178" s="15" t="s">
        <v>34</v>
      </c>
      <c r="AX178" s="15" t="s">
        <v>73</v>
      </c>
      <c r="AY178" s="176" t="s">
        <v>135</v>
      </c>
    </row>
    <row r="179" spans="2:65" s="14" customFormat="1">
      <c r="B179" s="163"/>
      <c r="D179" s="150" t="s">
        <v>146</v>
      </c>
      <c r="E179" s="164" t="s">
        <v>21</v>
      </c>
      <c r="F179" s="165" t="s">
        <v>153</v>
      </c>
      <c r="H179" s="166">
        <v>82.546999999999997</v>
      </c>
      <c r="I179" s="167"/>
      <c r="L179" s="163"/>
      <c r="M179" s="168"/>
      <c r="T179" s="169"/>
      <c r="AT179" s="164" t="s">
        <v>146</v>
      </c>
      <c r="AU179" s="164" t="s">
        <v>82</v>
      </c>
      <c r="AV179" s="14" t="s">
        <v>92</v>
      </c>
      <c r="AW179" s="14" t="s">
        <v>34</v>
      </c>
      <c r="AX179" s="14" t="s">
        <v>80</v>
      </c>
      <c r="AY179" s="164" t="s">
        <v>135</v>
      </c>
    </row>
    <row r="180" spans="2:65" s="1" customFormat="1" ht="16.5" customHeight="1">
      <c r="B180" s="33"/>
      <c r="C180" s="182" t="s">
        <v>221</v>
      </c>
      <c r="D180" s="182" t="s">
        <v>459</v>
      </c>
      <c r="E180" s="183" t="s">
        <v>475</v>
      </c>
      <c r="F180" s="184" t="s">
        <v>476</v>
      </c>
      <c r="G180" s="185" t="s">
        <v>194</v>
      </c>
      <c r="H180" s="186">
        <v>86.674000000000007</v>
      </c>
      <c r="I180" s="187"/>
      <c r="J180" s="188">
        <f>ROUND(I180*H180,2)</f>
        <v>0</v>
      </c>
      <c r="K180" s="184" t="s">
        <v>142</v>
      </c>
      <c r="L180" s="189"/>
      <c r="M180" s="190" t="s">
        <v>21</v>
      </c>
      <c r="N180" s="191" t="s">
        <v>44</v>
      </c>
      <c r="P180" s="141">
        <f>O180*H180</f>
        <v>0</v>
      </c>
      <c r="Q180" s="141">
        <v>2.2399999999999998E-3</v>
      </c>
      <c r="R180" s="141">
        <f>Q180*H180</f>
        <v>0.19414976</v>
      </c>
      <c r="S180" s="141">
        <v>0</v>
      </c>
      <c r="T180" s="142">
        <f>S180*H180</f>
        <v>0</v>
      </c>
      <c r="AR180" s="143" t="s">
        <v>204</v>
      </c>
      <c r="AT180" s="143" t="s">
        <v>459</v>
      </c>
      <c r="AU180" s="143" t="s">
        <v>82</v>
      </c>
      <c r="AY180" s="18" t="s">
        <v>135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8" t="s">
        <v>80</v>
      </c>
      <c r="BK180" s="144">
        <f>ROUND(I180*H180,2)</f>
        <v>0</v>
      </c>
      <c r="BL180" s="18" t="s">
        <v>92</v>
      </c>
      <c r="BM180" s="143" t="s">
        <v>477</v>
      </c>
    </row>
    <row r="181" spans="2:65" s="13" customFormat="1">
      <c r="B181" s="156"/>
      <c r="D181" s="150" t="s">
        <v>146</v>
      </c>
      <c r="E181" s="157" t="s">
        <v>21</v>
      </c>
      <c r="F181" s="158" t="s">
        <v>478</v>
      </c>
      <c r="H181" s="159">
        <v>86.674000000000007</v>
      </c>
      <c r="I181" s="160"/>
      <c r="L181" s="156"/>
      <c r="M181" s="161"/>
      <c r="T181" s="162"/>
      <c r="AT181" s="157" t="s">
        <v>146</v>
      </c>
      <c r="AU181" s="157" t="s">
        <v>82</v>
      </c>
      <c r="AV181" s="13" t="s">
        <v>82</v>
      </c>
      <c r="AW181" s="13" t="s">
        <v>34</v>
      </c>
      <c r="AX181" s="13" t="s">
        <v>73</v>
      </c>
      <c r="AY181" s="157" t="s">
        <v>135</v>
      </c>
    </row>
    <row r="182" spans="2:65" s="14" customFormat="1">
      <c r="B182" s="163"/>
      <c r="D182" s="150" t="s">
        <v>146</v>
      </c>
      <c r="E182" s="164" t="s">
        <v>21</v>
      </c>
      <c r="F182" s="165" t="s">
        <v>153</v>
      </c>
      <c r="H182" s="166">
        <v>86.674000000000007</v>
      </c>
      <c r="I182" s="167"/>
      <c r="L182" s="163"/>
      <c r="M182" s="168"/>
      <c r="T182" s="169"/>
      <c r="AT182" s="164" t="s">
        <v>146</v>
      </c>
      <c r="AU182" s="164" t="s">
        <v>82</v>
      </c>
      <c r="AV182" s="14" t="s">
        <v>92</v>
      </c>
      <c r="AW182" s="14" t="s">
        <v>34</v>
      </c>
      <c r="AX182" s="14" t="s">
        <v>80</v>
      </c>
      <c r="AY182" s="164" t="s">
        <v>135</v>
      </c>
    </row>
    <row r="183" spans="2:65" s="1" customFormat="1" ht="55.5" customHeight="1">
      <c r="B183" s="33"/>
      <c r="C183" s="132" t="s">
        <v>8</v>
      </c>
      <c r="D183" s="132" t="s">
        <v>138</v>
      </c>
      <c r="E183" s="133" t="s">
        <v>479</v>
      </c>
      <c r="F183" s="134" t="s">
        <v>480</v>
      </c>
      <c r="G183" s="135" t="s">
        <v>194</v>
      </c>
      <c r="H183" s="136">
        <v>24.36</v>
      </c>
      <c r="I183" s="137"/>
      <c r="J183" s="138">
        <f>ROUND(I183*H183,2)</f>
        <v>0</v>
      </c>
      <c r="K183" s="134" t="s">
        <v>142</v>
      </c>
      <c r="L183" s="33"/>
      <c r="M183" s="139" t="s">
        <v>21</v>
      </c>
      <c r="N183" s="140" t="s">
        <v>44</v>
      </c>
      <c r="P183" s="141">
        <f>O183*H183</f>
        <v>0</v>
      </c>
      <c r="Q183" s="141">
        <v>8.5100000000000002E-3</v>
      </c>
      <c r="R183" s="141">
        <f>Q183*H183</f>
        <v>0.2073036</v>
      </c>
      <c r="S183" s="141">
        <v>0</v>
      </c>
      <c r="T183" s="142">
        <f>S183*H183</f>
        <v>0</v>
      </c>
      <c r="AR183" s="143" t="s">
        <v>92</v>
      </c>
      <c r="AT183" s="143" t="s">
        <v>138</v>
      </c>
      <c r="AU183" s="143" t="s">
        <v>82</v>
      </c>
      <c r="AY183" s="18" t="s">
        <v>135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80</v>
      </c>
      <c r="BK183" s="144">
        <f>ROUND(I183*H183,2)</f>
        <v>0</v>
      </c>
      <c r="BL183" s="18" t="s">
        <v>92</v>
      </c>
      <c r="BM183" s="143" t="s">
        <v>481</v>
      </c>
    </row>
    <row r="184" spans="2:65" s="1" customFormat="1">
      <c r="B184" s="33"/>
      <c r="D184" s="145" t="s">
        <v>144</v>
      </c>
      <c r="F184" s="146" t="s">
        <v>482</v>
      </c>
      <c r="I184" s="147"/>
      <c r="L184" s="33"/>
      <c r="M184" s="148"/>
      <c r="T184" s="54"/>
      <c r="AT184" s="18" t="s">
        <v>144</v>
      </c>
      <c r="AU184" s="18" t="s">
        <v>82</v>
      </c>
    </row>
    <row r="185" spans="2:65" s="12" customFormat="1">
      <c r="B185" s="149"/>
      <c r="D185" s="150" t="s">
        <v>146</v>
      </c>
      <c r="E185" s="151" t="s">
        <v>21</v>
      </c>
      <c r="F185" s="152" t="s">
        <v>468</v>
      </c>
      <c r="H185" s="151" t="s">
        <v>21</v>
      </c>
      <c r="I185" s="153"/>
      <c r="L185" s="149"/>
      <c r="M185" s="154"/>
      <c r="T185" s="155"/>
      <c r="AT185" s="151" t="s">
        <v>146</v>
      </c>
      <c r="AU185" s="151" t="s">
        <v>82</v>
      </c>
      <c r="AV185" s="12" t="s">
        <v>80</v>
      </c>
      <c r="AW185" s="12" t="s">
        <v>34</v>
      </c>
      <c r="AX185" s="12" t="s">
        <v>73</v>
      </c>
      <c r="AY185" s="151" t="s">
        <v>135</v>
      </c>
    </row>
    <row r="186" spans="2:65" s="12" customFormat="1">
      <c r="B186" s="149"/>
      <c r="D186" s="150" t="s">
        <v>146</v>
      </c>
      <c r="E186" s="151" t="s">
        <v>21</v>
      </c>
      <c r="F186" s="152" t="s">
        <v>412</v>
      </c>
      <c r="H186" s="151" t="s">
        <v>21</v>
      </c>
      <c r="I186" s="153"/>
      <c r="L186" s="149"/>
      <c r="M186" s="154"/>
      <c r="T186" s="155"/>
      <c r="AT186" s="151" t="s">
        <v>146</v>
      </c>
      <c r="AU186" s="151" t="s">
        <v>82</v>
      </c>
      <c r="AV186" s="12" t="s">
        <v>80</v>
      </c>
      <c r="AW186" s="12" t="s">
        <v>34</v>
      </c>
      <c r="AX186" s="12" t="s">
        <v>73</v>
      </c>
      <c r="AY186" s="151" t="s">
        <v>135</v>
      </c>
    </row>
    <row r="187" spans="2:65" s="13" customFormat="1">
      <c r="B187" s="156"/>
      <c r="D187" s="150" t="s">
        <v>146</v>
      </c>
      <c r="E187" s="157" t="s">
        <v>21</v>
      </c>
      <c r="F187" s="158" t="s">
        <v>483</v>
      </c>
      <c r="H187" s="159">
        <v>24.36</v>
      </c>
      <c r="I187" s="160"/>
      <c r="L187" s="156"/>
      <c r="M187" s="161"/>
      <c r="T187" s="162"/>
      <c r="AT187" s="157" t="s">
        <v>146</v>
      </c>
      <c r="AU187" s="157" t="s">
        <v>82</v>
      </c>
      <c r="AV187" s="13" t="s">
        <v>82</v>
      </c>
      <c r="AW187" s="13" t="s">
        <v>34</v>
      </c>
      <c r="AX187" s="13" t="s">
        <v>73</v>
      </c>
      <c r="AY187" s="157" t="s">
        <v>135</v>
      </c>
    </row>
    <row r="188" spans="2:65" s="15" customFormat="1">
      <c r="B188" s="175"/>
      <c r="D188" s="150" t="s">
        <v>146</v>
      </c>
      <c r="E188" s="176" t="s">
        <v>363</v>
      </c>
      <c r="F188" s="177" t="s">
        <v>426</v>
      </c>
      <c r="H188" s="178">
        <v>24.36</v>
      </c>
      <c r="I188" s="179"/>
      <c r="L188" s="175"/>
      <c r="M188" s="180"/>
      <c r="T188" s="181"/>
      <c r="AT188" s="176" t="s">
        <v>146</v>
      </c>
      <c r="AU188" s="176" t="s">
        <v>82</v>
      </c>
      <c r="AV188" s="15" t="s">
        <v>89</v>
      </c>
      <c r="AW188" s="15" t="s">
        <v>34</v>
      </c>
      <c r="AX188" s="15" t="s">
        <v>73</v>
      </c>
      <c r="AY188" s="176" t="s">
        <v>135</v>
      </c>
    </row>
    <row r="189" spans="2:65" s="14" customFormat="1">
      <c r="B189" s="163"/>
      <c r="D189" s="150" t="s">
        <v>146</v>
      </c>
      <c r="E189" s="164" t="s">
        <v>21</v>
      </c>
      <c r="F189" s="165" t="s">
        <v>153</v>
      </c>
      <c r="H189" s="166">
        <v>24.36</v>
      </c>
      <c r="I189" s="167"/>
      <c r="L189" s="163"/>
      <c r="M189" s="168"/>
      <c r="T189" s="169"/>
      <c r="AT189" s="164" t="s">
        <v>146</v>
      </c>
      <c r="AU189" s="164" t="s">
        <v>82</v>
      </c>
      <c r="AV189" s="14" t="s">
        <v>92</v>
      </c>
      <c r="AW189" s="14" t="s">
        <v>34</v>
      </c>
      <c r="AX189" s="14" t="s">
        <v>80</v>
      </c>
      <c r="AY189" s="164" t="s">
        <v>135</v>
      </c>
    </row>
    <row r="190" spans="2:65" s="1" customFormat="1" ht="16.5" customHeight="1">
      <c r="B190" s="33"/>
      <c r="C190" s="182" t="s">
        <v>233</v>
      </c>
      <c r="D190" s="182" t="s">
        <v>459</v>
      </c>
      <c r="E190" s="183" t="s">
        <v>475</v>
      </c>
      <c r="F190" s="184" t="s">
        <v>476</v>
      </c>
      <c r="G190" s="185" t="s">
        <v>194</v>
      </c>
      <c r="H190" s="186">
        <v>25.577999999999999</v>
      </c>
      <c r="I190" s="187"/>
      <c r="J190" s="188">
        <f>ROUND(I190*H190,2)</f>
        <v>0</v>
      </c>
      <c r="K190" s="184" t="s">
        <v>142</v>
      </c>
      <c r="L190" s="189"/>
      <c r="M190" s="190" t="s">
        <v>21</v>
      </c>
      <c r="N190" s="191" t="s">
        <v>44</v>
      </c>
      <c r="P190" s="141">
        <f>O190*H190</f>
        <v>0</v>
      </c>
      <c r="Q190" s="141">
        <v>2.2399999999999998E-3</v>
      </c>
      <c r="R190" s="141">
        <f>Q190*H190</f>
        <v>5.7294719999999993E-2</v>
      </c>
      <c r="S190" s="141">
        <v>0</v>
      </c>
      <c r="T190" s="142">
        <f>S190*H190</f>
        <v>0</v>
      </c>
      <c r="AR190" s="143" t="s">
        <v>204</v>
      </c>
      <c r="AT190" s="143" t="s">
        <v>459</v>
      </c>
      <c r="AU190" s="143" t="s">
        <v>82</v>
      </c>
      <c r="AY190" s="18" t="s">
        <v>135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8" t="s">
        <v>80</v>
      </c>
      <c r="BK190" s="144">
        <f>ROUND(I190*H190,2)</f>
        <v>0</v>
      </c>
      <c r="BL190" s="18" t="s">
        <v>92</v>
      </c>
      <c r="BM190" s="143" t="s">
        <v>484</v>
      </c>
    </row>
    <row r="191" spans="2:65" s="13" customFormat="1">
      <c r="B191" s="156"/>
      <c r="D191" s="150" t="s">
        <v>146</v>
      </c>
      <c r="F191" s="158" t="s">
        <v>485</v>
      </c>
      <c r="H191" s="159">
        <v>25.577999999999999</v>
      </c>
      <c r="I191" s="160"/>
      <c r="L191" s="156"/>
      <c r="M191" s="161"/>
      <c r="T191" s="162"/>
      <c r="AT191" s="157" t="s">
        <v>146</v>
      </c>
      <c r="AU191" s="157" t="s">
        <v>82</v>
      </c>
      <c r="AV191" s="13" t="s">
        <v>82</v>
      </c>
      <c r="AW191" s="13" t="s">
        <v>4</v>
      </c>
      <c r="AX191" s="13" t="s">
        <v>80</v>
      </c>
      <c r="AY191" s="157" t="s">
        <v>135</v>
      </c>
    </row>
    <row r="192" spans="2:65" s="1" customFormat="1" ht="24.15" customHeight="1">
      <c r="B192" s="33"/>
      <c r="C192" s="132" t="s">
        <v>239</v>
      </c>
      <c r="D192" s="132" t="s">
        <v>138</v>
      </c>
      <c r="E192" s="133" t="s">
        <v>486</v>
      </c>
      <c r="F192" s="134" t="s">
        <v>487</v>
      </c>
      <c r="G192" s="135" t="s">
        <v>186</v>
      </c>
      <c r="H192" s="136">
        <v>25.3</v>
      </c>
      <c r="I192" s="137"/>
      <c r="J192" s="138">
        <f>ROUND(I192*H192,2)</f>
        <v>0</v>
      </c>
      <c r="K192" s="134" t="s">
        <v>142</v>
      </c>
      <c r="L192" s="33"/>
      <c r="M192" s="139" t="s">
        <v>21</v>
      </c>
      <c r="N192" s="140" t="s">
        <v>44</v>
      </c>
      <c r="P192" s="141">
        <f>O192*H192</f>
        <v>0</v>
      </c>
      <c r="Q192" s="141">
        <v>1E-4</v>
      </c>
      <c r="R192" s="141">
        <f>Q192*H192</f>
        <v>2.5300000000000001E-3</v>
      </c>
      <c r="S192" s="141">
        <v>0</v>
      </c>
      <c r="T192" s="142">
        <f>S192*H192</f>
        <v>0</v>
      </c>
      <c r="AR192" s="143" t="s">
        <v>92</v>
      </c>
      <c r="AT192" s="143" t="s">
        <v>138</v>
      </c>
      <c r="AU192" s="143" t="s">
        <v>82</v>
      </c>
      <c r="AY192" s="18" t="s">
        <v>135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8" t="s">
        <v>80</v>
      </c>
      <c r="BK192" s="144">
        <f>ROUND(I192*H192,2)</f>
        <v>0</v>
      </c>
      <c r="BL192" s="18" t="s">
        <v>92</v>
      </c>
      <c r="BM192" s="143" t="s">
        <v>488</v>
      </c>
    </row>
    <row r="193" spans="2:65" s="1" customFormat="1">
      <c r="B193" s="33"/>
      <c r="D193" s="145" t="s">
        <v>144</v>
      </c>
      <c r="F193" s="146" t="s">
        <v>489</v>
      </c>
      <c r="I193" s="147"/>
      <c r="L193" s="33"/>
      <c r="M193" s="148"/>
      <c r="T193" s="54"/>
      <c r="AT193" s="18" t="s">
        <v>144</v>
      </c>
      <c r="AU193" s="18" t="s">
        <v>82</v>
      </c>
    </row>
    <row r="194" spans="2:65" s="12" customFormat="1">
      <c r="B194" s="149"/>
      <c r="D194" s="150" t="s">
        <v>146</v>
      </c>
      <c r="E194" s="151" t="s">
        <v>21</v>
      </c>
      <c r="F194" s="152" t="s">
        <v>490</v>
      </c>
      <c r="H194" s="151" t="s">
        <v>21</v>
      </c>
      <c r="I194" s="153"/>
      <c r="L194" s="149"/>
      <c r="M194" s="154"/>
      <c r="T194" s="155"/>
      <c r="AT194" s="151" t="s">
        <v>146</v>
      </c>
      <c r="AU194" s="151" t="s">
        <v>82</v>
      </c>
      <c r="AV194" s="12" t="s">
        <v>80</v>
      </c>
      <c r="AW194" s="12" t="s">
        <v>34</v>
      </c>
      <c r="AX194" s="12" t="s">
        <v>73</v>
      </c>
      <c r="AY194" s="151" t="s">
        <v>135</v>
      </c>
    </row>
    <row r="195" spans="2:65" s="13" customFormat="1">
      <c r="B195" s="156"/>
      <c r="D195" s="150" t="s">
        <v>146</v>
      </c>
      <c r="E195" s="157" t="s">
        <v>21</v>
      </c>
      <c r="F195" s="158" t="s">
        <v>491</v>
      </c>
      <c r="H195" s="159">
        <v>25.3</v>
      </c>
      <c r="I195" s="160"/>
      <c r="L195" s="156"/>
      <c r="M195" s="161"/>
      <c r="T195" s="162"/>
      <c r="AT195" s="157" t="s">
        <v>146</v>
      </c>
      <c r="AU195" s="157" t="s">
        <v>82</v>
      </c>
      <c r="AV195" s="13" t="s">
        <v>82</v>
      </c>
      <c r="AW195" s="13" t="s">
        <v>34</v>
      </c>
      <c r="AX195" s="13" t="s">
        <v>73</v>
      </c>
      <c r="AY195" s="157" t="s">
        <v>135</v>
      </c>
    </row>
    <row r="196" spans="2:65" s="14" customFormat="1">
      <c r="B196" s="163"/>
      <c r="D196" s="150" t="s">
        <v>146</v>
      </c>
      <c r="E196" s="164" t="s">
        <v>21</v>
      </c>
      <c r="F196" s="165" t="s">
        <v>153</v>
      </c>
      <c r="H196" s="166">
        <v>25.3</v>
      </c>
      <c r="I196" s="167"/>
      <c r="L196" s="163"/>
      <c r="M196" s="168"/>
      <c r="T196" s="169"/>
      <c r="AT196" s="164" t="s">
        <v>146</v>
      </c>
      <c r="AU196" s="164" t="s">
        <v>82</v>
      </c>
      <c r="AV196" s="14" t="s">
        <v>92</v>
      </c>
      <c r="AW196" s="14" t="s">
        <v>34</v>
      </c>
      <c r="AX196" s="14" t="s">
        <v>80</v>
      </c>
      <c r="AY196" s="164" t="s">
        <v>135</v>
      </c>
    </row>
    <row r="197" spans="2:65" s="1" customFormat="1" ht="24.15" customHeight="1">
      <c r="B197" s="33"/>
      <c r="C197" s="182" t="s">
        <v>245</v>
      </c>
      <c r="D197" s="182" t="s">
        <v>459</v>
      </c>
      <c r="E197" s="183" t="s">
        <v>492</v>
      </c>
      <c r="F197" s="184" t="s">
        <v>493</v>
      </c>
      <c r="G197" s="185" t="s">
        <v>186</v>
      </c>
      <c r="H197" s="186">
        <v>26.565000000000001</v>
      </c>
      <c r="I197" s="187"/>
      <c r="J197" s="188">
        <f>ROUND(I197*H197,2)</f>
        <v>0</v>
      </c>
      <c r="K197" s="184" t="s">
        <v>142</v>
      </c>
      <c r="L197" s="189"/>
      <c r="M197" s="190" t="s">
        <v>21</v>
      </c>
      <c r="N197" s="191" t="s">
        <v>44</v>
      </c>
      <c r="P197" s="141">
        <f>O197*H197</f>
        <v>0</v>
      </c>
      <c r="Q197" s="141">
        <v>5.9999999999999995E-4</v>
      </c>
      <c r="R197" s="141">
        <f>Q197*H197</f>
        <v>1.5938999999999998E-2</v>
      </c>
      <c r="S197" s="141">
        <v>0</v>
      </c>
      <c r="T197" s="142">
        <f>S197*H197</f>
        <v>0</v>
      </c>
      <c r="AR197" s="143" t="s">
        <v>204</v>
      </c>
      <c r="AT197" s="143" t="s">
        <v>459</v>
      </c>
      <c r="AU197" s="143" t="s">
        <v>82</v>
      </c>
      <c r="AY197" s="18" t="s">
        <v>135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8" t="s">
        <v>80</v>
      </c>
      <c r="BK197" s="144">
        <f>ROUND(I197*H197,2)</f>
        <v>0</v>
      </c>
      <c r="BL197" s="18" t="s">
        <v>92</v>
      </c>
      <c r="BM197" s="143" t="s">
        <v>494</v>
      </c>
    </row>
    <row r="198" spans="2:65" s="13" customFormat="1">
      <c r="B198" s="156"/>
      <c r="D198" s="150" t="s">
        <v>146</v>
      </c>
      <c r="F198" s="158" t="s">
        <v>495</v>
      </c>
      <c r="H198" s="159">
        <v>26.565000000000001</v>
      </c>
      <c r="I198" s="160"/>
      <c r="L198" s="156"/>
      <c r="M198" s="161"/>
      <c r="T198" s="162"/>
      <c r="AT198" s="157" t="s">
        <v>146</v>
      </c>
      <c r="AU198" s="157" t="s">
        <v>82</v>
      </c>
      <c r="AV198" s="13" t="s">
        <v>82</v>
      </c>
      <c r="AW198" s="13" t="s">
        <v>4</v>
      </c>
      <c r="AX198" s="13" t="s">
        <v>80</v>
      </c>
      <c r="AY198" s="157" t="s">
        <v>135</v>
      </c>
    </row>
    <row r="199" spans="2:65" s="1" customFormat="1" ht="33" customHeight="1">
      <c r="B199" s="33"/>
      <c r="C199" s="132" t="s">
        <v>251</v>
      </c>
      <c r="D199" s="132" t="s">
        <v>138</v>
      </c>
      <c r="E199" s="133" t="s">
        <v>496</v>
      </c>
      <c r="F199" s="134" t="s">
        <v>497</v>
      </c>
      <c r="G199" s="135" t="s">
        <v>194</v>
      </c>
      <c r="H199" s="136">
        <v>51.667999999999999</v>
      </c>
      <c r="I199" s="137"/>
      <c r="J199" s="138">
        <f>ROUND(I199*H199,2)</f>
        <v>0</v>
      </c>
      <c r="K199" s="134" t="s">
        <v>142</v>
      </c>
      <c r="L199" s="33"/>
      <c r="M199" s="139" t="s">
        <v>21</v>
      </c>
      <c r="N199" s="140" t="s">
        <v>44</v>
      </c>
      <c r="P199" s="141">
        <f>O199*H199</f>
        <v>0</v>
      </c>
      <c r="Q199" s="141">
        <v>8.4000000000000005E-2</v>
      </c>
      <c r="R199" s="141">
        <f>Q199*H199</f>
        <v>4.3401120000000004</v>
      </c>
      <c r="S199" s="141">
        <v>0</v>
      </c>
      <c r="T199" s="142">
        <f>S199*H199</f>
        <v>0</v>
      </c>
      <c r="AR199" s="143" t="s">
        <v>92</v>
      </c>
      <c r="AT199" s="143" t="s">
        <v>138</v>
      </c>
      <c r="AU199" s="143" t="s">
        <v>82</v>
      </c>
      <c r="AY199" s="18" t="s">
        <v>135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80</v>
      </c>
      <c r="BK199" s="144">
        <f>ROUND(I199*H199,2)</f>
        <v>0</v>
      </c>
      <c r="BL199" s="18" t="s">
        <v>92</v>
      </c>
      <c r="BM199" s="143" t="s">
        <v>498</v>
      </c>
    </row>
    <row r="200" spans="2:65" s="1" customFormat="1">
      <c r="B200" s="33"/>
      <c r="D200" s="145" t="s">
        <v>144</v>
      </c>
      <c r="F200" s="146" t="s">
        <v>499</v>
      </c>
      <c r="I200" s="147"/>
      <c r="L200" s="33"/>
      <c r="M200" s="148"/>
      <c r="T200" s="54"/>
      <c r="AT200" s="18" t="s">
        <v>144</v>
      </c>
      <c r="AU200" s="18" t="s">
        <v>82</v>
      </c>
    </row>
    <row r="201" spans="2:65" s="12" customFormat="1">
      <c r="B201" s="149"/>
      <c r="D201" s="150" t="s">
        <v>146</v>
      </c>
      <c r="E201" s="151" t="s">
        <v>21</v>
      </c>
      <c r="F201" s="152" t="s">
        <v>469</v>
      </c>
      <c r="H201" s="151" t="s">
        <v>21</v>
      </c>
      <c r="I201" s="153"/>
      <c r="L201" s="149"/>
      <c r="M201" s="154"/>
      <c r="T201" s="155"/>
      <c r="AT201" s="151" t="s">
        <v>146</v>
      </c>
      <c r="AU201" s="151" t="s">
        <v>82</v>
      </c>
      <c r="AV201" s="12" t="s">
        <v>80</v>
      </c>
      <c r="AW201" s="12" t="s">
        <v>34</v>
      </c>
      <c r="AX201" s="12" t="s">
        <v>73</v>
      </c>
      <c r="AY201" s="151" t="s">
        <v>135</v>
      </c>
    </row>
    <row r="202" spans="2:65" s="13" customFormat="1">
      <c r="B202" s="156"/>
      <c r="D202" s="150" t="s">
        <v>146</v>
      </c>
      <c r="E202" s="157" t="s">
        <v>21</v>
      </c>
      <c r="F202" s="158" t="s">
        <v>382</v>
      </c>
      <c r="H202" s="159">
        <v>51.667999999999999</v>
      </c>
      <c r="I202" s="160"/>
      <c r="L202" s="156"/>
      <c r="M202" s="161"/>
      <c r="T202" s="162"/>
      <c r="AT202" s="157" t="s">
        <v>146</v>
      </c>
      <c r="AU202" s="157" t="s">
        <v>82</v>
      </c>
      <c r="AV202" s="13" t="s">
        <v>82</v>
      </c>
      <c r="AW202" s="13" t="s">
        <v>34</v>
      </c>
      <c r="AX202" s="13" t="s">
        <v>73</v>
      </c>
      <c r="AY202" s="157" t="s">
        <v>135</v>
      </c>
    </row>
    <row r="203" spans="2:65" s="14" customFormat="1">
      <c r="B203" s="163"/>
      <c r="D203" s="150" t="s">
        <v>146</v>
      </c>
      <c r="E203" s="164" t="s">
        <v>21</v>
      </c>
      <c r="F203" s="165" t="s">
        <v>153</v>
      </c>
      <c r="H203" s="166">
        <v>51.667999999999999</v>
      </c>
      <c r="I203" s="167"/>
      <c r="L203" s="163"/>
      <c r="M203" s="168"/>
      <c r="T203" s="169"/>
      <c r="AT203" s="164" t="s">
        <v>146</v>
      </c>
      <c r="AU203" s="164" t="s">
        <v>82</v>
      </c>
      <c r="AV203" s="14" t="s">
        <v>92</v>
      </c>
      <c r="AW203" s="14" t="s">
        <v>34</v>
      </c>
      <c r="AX203" s="14" t="s">
        <v>80</v>
      </c>
      <c r="AY203" s="164" t="s">
        <v>135</v>
      </c>
    </row>
    <row r="204" spans="2:65" s="1" customFormat="1" ht="24.15" customHeight="1">
      <c r="B204" s="33"/>
      <c r="C204" s="132" t="s">
        <v>257</v>
      </c>
      <c r="D204" s="132" t="s">
        <v>138</v>
      </c>
      <c r="E204" s="133" t="s">
        <v>500</v>
      </c>
      <c r="F204" s="134" t="s">
        <v>501</v>
      </c>
      <c r="G204" s="135" t="s">
        <v>186</v>
      </c>
      <c r="H204" s="136">
        <v>50.314999999999998</v>
      </c>
      <c r="I204" s="137"/>
      <c r="J204" s="138">
        <f>ROUND(I204*H204,2)</f>
        <v>0</v>
      </c>
      <c r="K204" s="134" t="s">
        <v>21</v>
      </c>
      <c r="L204" s="33"/>
      <c r="M204" s="139" t="s">
        <v>21</v>
      </c>
      <c r="N204" s="140" t="s">
        <v>44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92</v>
      </c>
      <c r="AT204" s="143" t="s">
        <v>138</v>
      </c>
      <c r="AU204" s="143" t="s">
        <v>82</v>
      </c>
      <c r="AY204" s="18" t="s">
        <v>135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8" t="s">
        <v>80</v>
      </c>
      <c r="BK204" s="144">
        <f>ROUND(I204*H204,2)</f>
        <v>0</v>
      </c>
      <c r="BL204" s="18" t="s">
        <v>92</v>
      </c>
      <c r="BM204" s="143" t="s">
        <v>502</v>
      </c>
    </row>
    <row r="205" spans="2:65" s="12" customFormat="1">
      <c r="B205" s="149"/>
      <c r="D205" s="150" t="s">
        <v>146</v>
      </c>
      <c r="E205" s="151" t="s">
        <v>21</v>
      </c>
      <c r="F205" s="152" t="s">
        <v>412</v>
      </c>
      <c r="H205" s="151" t="s">
        <v>21</v>
      </c>
      <c r="I205" s="153"/>
      <c r="L205" s="149"/>
      <c r="M205" s="154"/>
      <c r="T205" s="155"/>
      <c r="AT205" s="151" t="s">
        <v>146</v>
      </c>
      <c r="AU205" s="151" t="s">
        <v>82</v>
      </c>
      <c r="AV205" s="12" t="s">
        <v>80</v>
      </c>
      <c r="AW205" s="12" t="s">
        <v>34</v>
      </c>
      <c r="AX205" s="12" t="s">
        <v>73</v>
      </c>
      <c r="AY205" s="151" t="s">
        <v>135</v>
      </c>
    </row>
    <row r="206" spans="2:65" s="13" customFormat="1">
      <c r="B206" s="156"/>
      <c r="D206" s="150" t="s">
        <v>146</v>
      </c>
      <c r="E206" s="157" t="s">
        <v>21</v>
      </c>
      <c r="F206" s="158" t="s">
        <v>503</v>
      </c>
      <c r="H206" s="159">
        <v>25.1</v>
      </c>
      <c r="I206" s="160"/>
      <c r="L206" s="156"/>
      <c r="M206" s="161"/>
      <c r="T206" s="162"/>
      <c r="AT206" s="157" t="s">
        <v>146</v>
      </c>
      <c r="AU206" s="157" t="s">
        <v>82</v>
      </c>
      <c r="AV206" s="13" t="s">
        <v>82</v>
      </c>
      <c r="AW206" s="13" t="s">
        <v>34</v>
      </c>
      <c r="AX206" s="13" t="s">
        <v>73</v>
      </c>
      <c r="AY206" s="157" t="s">
        <v>135</v>
      </c>
    </row>
    <row r="207" spans="2:65" s="12" customFormat="1">
      <c r="B207" s="149"/>
      <c r="D207" s="150" t="s">
        <v>146</v>
      </c>
      <c r="E207" s="151" t="s">
        <v>21</v>
      </c>
      <c r="F207" s="152" t="s">
        <v>414</v>
      </c>
      <c r="H207" s="151" t="s">
        <v>21</v>
      </c>
      <c r="I207" s="153"/>
      <c r="L207" s="149"/>
      <c r="M207" s="154"/>
      <c r="T207" s="155"/>
      <c r="AT207" s="151" t="s">
        <v>146</v>
      </c>
      <c r="AU207" s="151" t="s">
        <v>82</v>
      </c>
      <c r="AV207" s="12" t="s">
        <v>80</v>
      </c>
      <c r="AW207" s="12" t="s">
        <v>34</v>
      </c>
      <c r="AX207" s="12" t="s">
        <v>73</v>
      </c>
      <c r="AY207" s="151" t="s">
        <v>135</v>
      </c>
    </row>
    <row r="208" spans="2:65" s="13" customFormat="1">
      <c r="B208" s="156"/>
      <c r="D208" s="150" t="s">
        <v>146</v>
      </c>
      <c r="E208" s="157" t="s">
        <v>21</v>
      </c>
      <c r="F208" s="158" t="s">
        <v>504</v>
      </c>
      <c r="H208" s="159">
        <v>25.215</v>
      </c>
      <c r="I208" s="160"/>
      <c r="L208" s="156"/>
      <c r="M208" s="161"/>
      <c r="T208" s="162"/>
      <c r="AT208" s="157" t="s">
        <v>146</v>
      </c>
      <c r="AU208" s="157" t="s">
        <v>82</v>
      </c>
      <c r="AV208" s="13" t="s">
        <v>82</v>
      </c>
      <c r="AW208" s="13" t="s">
        <v>34</v>
      </c>
      <c r="AX208" s="13" t="s">
        <v>73</v>
      </c>
      <c r="AY208" s="157" t="s">
        <v>135</v>
      </c>
    </row>
    <row r="209" spans="2:65" s="14" customFormat="1">
      <c r="B209" s="163"/>
      <c r="D209" s="150" t="s">
        <v>146</v>
      </c>
      <c r="E209" s="164" t="s">
        <v>21</v>
      </c>
      <c r="F209" s="165" t="s">
        <v>153</v>
      </c>
      <c r="H209" s="166">
        <v>50.314999999999998</v>
      </c>
      <c r="I209" s="167"/>
      <c r="L209" s="163"/>
      <c r="M209" s="168"/>
      <c r="T209" s="169"/>
      <c r="AT209" s="164" t="s">
        <v>146</v>
      </c>
      <c r="AU209" s="164" t="s">
        <v>82</v>
      </c>
      <c r="AV209" s="14" t="s">
        <v>92</v>
      </c>
      <c r="AW209" s="14" t="s">
        <v>34</v>
      </c>
      <c r="AX209" s="14" t="s">
        <v>80</v>
      </c>
      <c r="AY209" s="164" t="s">
        <v>135</v>
      </c>
    </row>
    <row r="210" spans="2:65" s="1" customFormat="1" ht="16.5" customHeight="1">
      <c r="B210" s="33"/>
      <c r="C210" s="132" t="s">
        <v>266</v>
      </c>
      <c r="D210" s="132" t="s">
        <v>138</v>
      </c>
      <c r="E210" s="133" t="s">
        <v>505</v>
      </c>
      <c r="F210" s="134" t="s">
        <v>506</v>
      </c>
      <c r="G210" s="135" t="s">
        <v>186</v>
      </c>
      <c r="H210" s="136">
        <v>50.314999999999998</v>
      </c>
      <c r="I210" s="137"/>
      <c r="J210" s="138">
        <f>ROUND(I210*H210,2)</f>
        <v>0</v>
      </c>
      <c r="K210" s="134" t="s">
        <v>21</v>
      </c>
      <c r="L210" s="33"/>
      <c r="M210" s="139" t="s">
        <v>21</v>
      </c>
      <c r="N210" s="140" t="s">
        <v>44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92</v>
      </c>
      <c r="AT210" s="143" t="s">
        <v>138</v>
      </c>
      <c r="AU210" s="143" t="s">
        <v>82</v>
      </c>
      <c r="AY210" s="18" t="s">
        <v>135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8" t="s">
        <v>80</v>
      </c>
      <c r="BK210" s="144">
        <f>ROUND(I210*H210,2)</f>
        <v>0</v>
      </c>
      <c r="BL210" s="18" t="s">
        <v>92</v>
      </c>
      <c r="BM210" s="143" t="s">
        <v>507</v>
      </c>
    </row>
    <row r="211" spans="2:65" s="12" customFormat="1">
      <c r="B211" s="149"/>
      <c r="D211" s="150" t="s">
        <v>146</v>
      </c>
      <c r="E211" s="151" t="s">
        <v>21</v>
      </c>
      <c r="F211" s="152" t="s">
        <v>412</v>
      </c>
      <c r="H211" s="151" t="s">
        <v>21</v>
      </c>
      <c r="I211" s="153"/>
      <c r="L211" s="149"/>
      <c r="M211" s="154"/>
      <c r="T211" s="155"/>
      <c r="AT211" s="151" t="s">
        <v>146</v>
      </c>
      <c r="AU211" s="151" t="s">
        <v>82</v>
      </c>
      <c r="AV211" s="12" t="s">
        <v>80</v>
      </c>
      <c r="AW211" s="12" t="s">
        <v>34</v>
      </c>
      <c r="AX211" s="12" t="s">
        <v>73</v>
      </c>
      <c r="AY211" s="151" t="s">
        <v>135</v>
      </c>
    </row>
    <row r="212" spans="2:65" s="13" customFormat="1">
      <c r="B212" s="156"/>
      <c r="D212" s="150" t="s">
        <v>146</v>
      </c>
      <c r="E212" s="157" t="s">
        <v>21</v>
      </c>
      <c r="F212" s="158" t="s">
        <v>503</v>
      </c>
      <c r="H212" s="159">
        <v>25.1</v>
      </c>
      <c r="I212" s="160"/>
      <c r="L212" s="156"/>
      <c r="M212" s="161"/>
      <c r="T212" s="162"/>
      <c r="AT212" s="157" t="s">
        <v>146</v>
      </c>
      <c r="AU212" s="157" t="s">
        <v>82</v>
      </c>
      <c r="AV212" s="13" t="s">
        <v>82</v>
      </c>
      <c r="AW212" s="13" t="s">
        <v>34</v>
      </c>
      <c r="AX212" s="13" t="s">
        <v>73</v>
      </c>
      <c r="AY212" s="157" t="s">
        <v>135</v>
      </c>
    </row>
    <row r="213" spans="2:65" s="12" customFormat="1">
      <c r="B213" s="149"/>
      <c r="D213" s="150" t="s">
        <v>146</v>
      </c>
      <c r="E213" s="151" t="s">
        <v>21</v>
      </c>
      <c r="F213" s="152" t="s">
        <v>414</v>
      </c>
      <c r="H213" s="151" t="s">
        <v>21</v>
      </c>
      <c r="I213" s="153"/>
      <c r="L213" s="149"/>
      <c r="M213" s="154"/>
      <c r="T213" s="155"/>
      <c r="AT213" s="151" t="s">
        <v>146</v>
      </c>
      <c r="AU213" s="151" t="s">
        <v>82</v>
      </c>
      <c r="AV213" s="12" t="s">
        <v>80</v>
      </c>
      <c r="AW213" s="12" t="s">
        <v>34</v>
      </c>
      <c r="AX213" s="12" t="s">
        <v>73</v>
      </c>
      <c r="AY213" s="151" t="s">
        <v>135</v>
      </c>
    </row>
    <row r="214" spans="2:65" s="13" customFormat="1">
      <c r="B214" s="156"/>
      <c r="D214" s="150" t="s">
        <v>146</v>
      </c>
      <c r="E214" s="157" t="s">
        <v>21</v>
      </c>
      <c r="F214" s="158" t="s">
        <v>504</v>
      </c>
      <c r="H214" s="159">
        <v>25.215</v>
      </c>
      <c r="I214" s="160"/>
      <c r="L214" s="156"/>
      <c r="M214" s="161"/>
      <c r="T214" s="162"/>
      <c r="AT214" s="157" t="s">
        <v>146</v>
      </c>
      <c r="AU214" s="157" t="s">
        <v>82</v>
      </c>
      <c r="AV214" s="13" t="s">
        <v>82</v>
      </c>
      <c r="AW214" s="13" t="s">
        <v>34</v>
      </c>
      <c r="AX214" s="13" t="s">
        <v>73</v>
      </c>
      <c r="AY214" s="157" t="s">
        <v>135</v>
      </c>
    </row>
    <row r="215" spans="2:65" s="14" customFormat="1">
      <c r="B215" s="163"/>
      <c r="D215" s="150" t="s">
        <v>146</v>
      </c>
      <c r="E215" s="164" t="s">
        <v>21</v>
      </c>
      <c r="F215" s="165" t="s">
        <v>153</v>
      </c>
      <c r="H215" s="166">
        <v>50.314999999999998</v>
      </c>
      <c r="I215" s="167"/>
      <c r="L215" s="163"/>
      <c r="M215" s="168"/>
      <c r="T215" s="169"/>
      <c r="AT215" s="164" t="s">
        <v>146</v>
      </c>
      <c r="AU215" s="164" t="s">
        <v>82</v>
      </c>
      <c r="AV215" s="14" t="s">
        <v>92</v>
      </c>
      <c r="AW215" s="14" t="s">
        <v>34</v>
      </c>
      <c r="AX215" s="14" t="s">
        <v>80</v>
      </c>
      <c r="AY215" s="164" t="s">
        <v>135</v>
      </c>
    </row>
    <row r="216" spans="2:65" s="1" customFormat="1" ht="16.5" customHeight="1">
      <c r="B216" s="33"/>
      <c r="C216" s="132" t="s">
        <v>288</v>
      </c>
      <c r="D216" s="132" t="s">
        <v>138</v>
      </c>
      <c r="E216" s="133" t="s">
        <v>508</v>
      </c>
      <c r="F216" s="134" t="s">
        <v>509</v>
      </c>
      <c r="G216" s="135" t="s">
        <v>186</v>
      </c>
      <c r="H216" s="136">
        <v>50.314999999999998</v>
      </c>
      <c r="I216" s="137"/>
      <c r="J216" s="138">
        <f>ROUND(I216*H216,2)</f>
        <v>0</v>
      </c>
      <c r="K216" s="134" t="s">
        <v>21</v>
      </c>
      <c r="L216" s="33"/>
      <c r="M216" s="139" t="s">
        <v>21</v>
      </c>
      <c r="N216" s="140" t="s">
        <v>44</v>
      </c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AR216" s="143" t="s">
        <v>92</v>
      </c>
      <c r="AT216" s="143" t="s">
        <v>138</v>
      </c>
      <c r="AU216" s="143" t="s">
        <v>82</v>
      </c>
      <c r="AY216" s="18" t="s">
        <v>135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8" t="s">
        <v>80</v>
      </c>
      <c r="BK216" s="144">
        <f>ROUND(I216*H216,2)</f>
        <v>0</v>
      </c>
      <c r="BL216" s="18" t="s">
        <v>92</v>
      </c>
      <c r="BM216" s="143" t="s">
        <v>510</v>
      </c>
    </row>
    <row r="217" spans="2:65" s="12" customFormat="1">
      <c r="B217" s="149"/>
      <c r="D217" s="150" t="s">
        <v>146</v>
      </c>
      <c r="E217" s="151" t="s">
        <v>21</v>
      </c>
      <c r="F217" s="152" t="s">
        <v>412</v>
      </c>
      <c r="H217" s="151" t="s">
        <v>21</v>
      </c>
      <c r="I217" s="153"/>
      <c r="L217" s="149"/>
      <c r="M217" s="154"/>
      <c r="T217" s="155"/>
      <c r="AT217" s="151" t="s">
        <v>146</v>
      </c>
      <c r="AU217" s="151" t="s">
        <v>82</v>
      </c>
      <c r="AV217" s="12" t="s">
        <v>80</v>
      </c>
      <c r="AW217" s="12" t="s">
        <v>34</v>
      </c>
      <c r="AX217" s="12" t="s">
        <v>73</v>
      </c>
      <c r="AY217" s="151" t="s">
        <v>135</v>
      </c>
    </row>
    <row r="218" spans="2:65" s="13" customFormat="1">
      <c r="B218" s="156"/>
      <c r="D218" s="150" t="s">
        <v>146</v>
      </c>
      <c r="E218" s="157" t="s">
        <v>21</v>
      </c>
      <c r="F218" s="158" t="s">
        <v>503</v>
      </c>
      <c r="H218" s="159">
        <v>25.1</v>
      </c>
      <c r="I218" s="160"/>
      <c r="L218" s="156"/>
      <c r="M218" s="161"/>
      <c r="T218" s="162"/>
      <c r="AT218" s="157" t="s">
        <v>146</v>
      </c>
      <c r="AU218" s="157" t="s">
        <v>82</v>
      </c>
      <c r="AV218" s="13" t="s">
        <v>82</v>
      </c>
      <c r="AW218" s="13" t="s">
        <v>34</v>
      </c>
      <c r="AX218" s="13" t="s">
        <v>73</v>
      </c>
      <c r="AY218" s="157" t="s">
        <v>135</v>
      </c>
    </row>
    <row r="219" spans="2:65" s="12" customFormat="1">
      <c r="B219" s="149"/>
      <c r="D219" s="150" t="s">
        <v>146</v>
      </c>
      <c r="E219" s="151" t="s">
        <v>21</v>
      </c>
      <c r="F219" s="152" t="s">
        <v>414</v>
      </c>
      <c r="H219" s="151" t="s">
        <v>21</v>
      </c>
      <c r="I219" s="153"/>
      <c r="L219" s="149"/>
      <c r="M219" s="154"/>
      <c r="T219" s="155"/>
      <c r="AT219" s="151" t="s">
        <v>146</v>
      </c>
      <c r="AU219" s="151" t="s">
        <v>82</v>
      </c>
      <c r="AV219" s="12" t="s">
        <v>80</v>
      </c>
      <c r="AW219" s="12" t="s">
        <v>34</v>
      </c>
      <c r="AX219" s="12" t="s">
        <v>73</v>
      </c>
      <c r="AY219" s="151" t="s">
        <v>135</v>
      </c>
    </row>
    <row r="220" spans="2:65" s="13" customFormat="1">
      <c r="B220" s="156"/>
      <c r="D220" s="150" t="s">
        <v>146</v>
      </c>
      <c r="E220" s="157" t="s">
        <v>21</v>
      </c>
      <c r="F220" s="158" t="s">
        <v>504</v>
      </c>
      <c r="H220" s="159">
        <v>25.215</v>
      </c>
      <c r="I220" s="160"/>
      <c r="L220" s="156"/>
      <c r="M220" s="161"/>
      <c r="T220" s="162"/>
      <c r="AT220" s="157" t="s">
        <v>146</v>
      </c>
      <c r="AU220" s="157" t="s">
        <v>82</v>
      </c>
      <c r="AV220" s="13" t="s">
        <v>82</v>
      </c>
      <c r="AW220" s="13" t="s">
        <v>34</v>
      </c>
      <c r="AX220" s="13" t="s">
        <v>73</v>
      </c>
      <c r="AY220" s="157" t="s">
        <v>135</v>
      </c>
    </row>
    <row r="221" spans="2:65" s="14" customFormat="1">
      <c r="B221" s="163"/>
      <c r="D221" s="150" t="s">
        <v>146</v>
      </c>
      <c r="E221" s="164" t="s">
        <v>21</v>
      </c>
      <c r="F221" s="165" t="s">
        <v>153</v>
      </c>
      <c r="H221" s="166">
        <v>50.314999999999998</v>
      </c>
      <c r="I221" s="167"/>
      <c r="L221" s="163"/>
      <c r="M221" s="168"/>
      <c r="T221" s="169"/>
      <c r="AT221" s="164" t="s">
        <v>146</v>
      </c>
      <c r="AU221" s="164" t="s">
        <v>82</v>
      </c>
      <c r="AV221" s="14" t="s">
        <v>92</v>
      </c>
      <c r="AW221" s="14" t="s">
        <v>34</v>
      </c>
      <c r="AX221" s="14" t="s">
        <v>80</v>
      </c>
      <c r="AY221" s="164" t="s">
        <v>135</v>
      </c>
    </row>
    <row r="222" spans="2:65" s="11" customFormat="1" ht="22.95" customHeight="1">
      <c r="B222" s="120"/>
      <c r="D222" s="121" t="s">
        <v>72</v>
      </c>
      <c r="E222" s="130" t="s">
        <v>136</v>
      </c>
      <c r="F222" s="130" t="s">
        <v>137</v>
      </c>
      <c r="I222" s="123"/>
      <c r="J222" s="131">
        <f>BK222</f>
        <v>0</v>
      </c>
      <c r="L222" s="120"/>
      <c r="M222" s="125"/>
      <c r="P222" s="126">
        <f>SUM(P223:P261)</f>
        <v>0</v>
      </c>
      <c r="R222" s="126">
        <f>SUM(R223:R261)</f>
        <v>5.7000000000000002E-2</v>
      </c>
      <c r="T222" s="127">
        <f>SUM(T223:T261)</f>
        <v>0</v>
      </c>
      <c r="AR222" s="121" t="s">
        <v>80</v>
      </c>
      <c r="AT222" s="128" t="s">
        <v>72</v>
      </c>
      <c r="AU222" s="128" t="s">
        <v>80</v>
      </c>
      <c r="AY222" s="121" t="s">
        <v>135</v>
      </c>
      <c r="BK222" s="129">
        <f>SUM(BK223:BK261)</f>
        <v>0</v>
      </c>
    </row>
    <row r="223" spans="2:65" s="1" customFormat="1" ht="33" customHeight="1">
      <c r="B223" s="33"/>
      <c r="C223" s="132" t="s">
        <v>296</v>
      </c>
      <c r="D223" s="132" t="s">
        <v>138</v>
      </c>
      <c r="E223" s="133" t="s">
        <v>511</v>
      </c>
      <c r="F223" s="134" t="s">
        <v>512</v>
      </c>
      <c r="G223" s="135" t="s">
        <v>299</v>
      </c>
      <c r="H223" s="136">
        <v>4</v>
      </c>
      <c r="I223" s="137"/>
      <c r="J223" s="138">
        <f>ROUND(I223*H223,2)</f>
        <v>0</v>
      </c>
      <c r="K223" s="134" t="s">
        <v>142</v>
      </c>
      <c r="L223" s="33"/>
      <c r="M223" s="139" t="s">
        <v>21</v>
      </c>
      <c r="N223" s="140" t="s">
        <v>44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92</v>
      </c>
      <c r="AT223" s="143" t="s">
        <v>138</v>
      </c>
      <c r="AU223" s="143" t="s">
        <v>82</v>
      </c>
      <c r="AY223" s="18" t="s">
        <v>135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8" t="s">
        <v>80</v>
      </c>
      <c r="BK223" s="144">
        <f>ROUND(I223*H223,2)</f>
        <v>0</v>
      </c>
      <c r="BL223" s="18" t="s">
        <v>92</v>
      </c>
      <c r="BM223" s="143" t="s">
        <v>513</v>
      </c>
    </row>
    <row r="224" spans="2:65" s="1" customFormat="1">
      <c r="B224" s="33"/>
      <c r="D224" s="145" t="s">
        <v>144</v>
      </c>
      <c r="F224" s="146" t="s">
        <v>514</v>
      </c>
      <c r="I224" s="147"/>
      <c r="L224" s="33"/>
      <c r="M224" s="148"/>
      <c r="T224" s="54"/>
      <c r="AT224" s="18" t="s">
        <v>144</v>
      </c>
      <c r="AU224" s="18" t="s">
        <v>82</v>
      </c>
    </row>
    <row r="225" spans="2:65" s="1" customFormat="1" ht="19.2">
      <c r="B225" s="33"/>
      <c r="D225" s="150" t="s">
        <v>158</v>
      </c>
      <c r="F225" s="170" t="s">
        <v>515</v>
      </c>
      <c r="I225" s="147"/>
      <c r="L225" s="33"/>
      <c r="M225" s="148"/>
      <c r="T225" s="54"/>
      <c r="AT225" s="18" t="s">
        <v>158</v>
      </c>
      <c r="AU225" s="18" t="s">
        <v>82</v>
      </c>
    </row>
    <row r="226" spans="2:65" s="12" customFormat="1">
      <c r="B226" s="149"/>
      <c r="D226" s="150" t="s">
        <v>146</v>
      </c>
      <c r="E226" s="151" t="s">
        <v>21</v>
      </c>
      <c r="F226" s="152" t="s">
        <v>516</v>
      </c>
      <c r="H226" s="151" t="s">
        <v>21</v>
      </c>
      <c r="I226" s="153"/>
      <c r="L226" s="149"/>
      <c r="M226" s="154"/>
      <c r="T226" s="155"/>
      <c r="AT226" s="151" t="s">
        <v>146</v>
      </c>
      <c r="AU226" s="151" t="s">
        <v>82</v>
      </c>
      <c r="AV226" s="12" t="s">
        <v>80</v>
      </c>
      <c r="AW226" s="12" t="s">
        <v>34</v>
      </c>
      <c r="AX226" s="12" t="s">
        <v>73</v>
      </c>
      <c r="AY226" s="151" t="s">
        <v>135</v>
      </c>
    </row>
    <row r="227" spans="2:65" s="13" customFormat="1">
      <c r="B227" s="156"/>
      <c r="D227" s="150" t="s">
        <v>146</v>
      </c>
      <c r="E227" s="157" t="s">
        <v>21</v>
      </c>
      <c r="F227" s="158" t="s">
        <v>82</v>
      </c>
      <c r="H227" s="159">
        <v>2</v>
      </c>
      <c r="I227" s="160"/>
      <c r="L227" s="156"/>
      <c r="M227" s="161"/>
      <c r="T227" s="162"/>
      <c r="AT227" s="157" t="s">
        <v>146</v>
      </c>
      <c r="AU227" s="157" t="s">
        <v>82</v>
      </c>
      <c r="AV227" s="13" t="s">
        <v>82</v>
      </c>
      <c r="AW227" s="13" t="s">
        <v>34</v>
      </c>
      <c r="AX227" s="13" t="s">
        <v>73</v>
      </c>
      <c r="AY227" s="157" t="s">
        <v>135</v>
      </c>
    </row>
    <row r="228" spans="2:65" s="12" customFormat="1">
      <c r="B228" s="149"/>
      <c r="D228" s="150" t="s">
        <v>146</v>
      </c>
      <c r="E228" s="151" t="s">
        <v>21</v>
      </c>
      <c r="F228" s="152" t="s">
        <v>517</v>
      </c>
      <c r="H228" s="151" t="s">
        <v>21</v>
      </c>
      <c r="I228" s="153"/>
      <c r="L228" s="149"/>
      <c r="M228" s="154"/>
      <c r="T228" s="155"/>
      <c r="AT228" s="151" t="s">
        <v>146</v>
      </c>
      <c r="AU228" s="151" t="s">
        <v>82</v>
      </c>
      <c r="AV228" s="12" t="s">
        <v>80</v>
      </c>
      <c r="AW228" s="12" t="s">
        <v>34</v>
      </c>
      <c r="AX228" s="12" t="s">
        <v>73</v>
      </c>
      <c r="AY228" s="151" t="s">
        <v>135</v>
      </c>
    </row>
    <row r="229" spans="2:65" s="13" customFormat="1">
      <c r="B229" s="156"/>
      <c r="D229" s="150" t="s">
        <v>146</v>
      </c>
      <c r="E229" s="157" t="s">
        <v>21</v>
      </c>
      <c r="F229" s="158" t="s">
        <v>82</v>
      </c>
      <c r="H229" s="159">
        <v>2</v>
      </c>
      <c r="I229" s="160"/>
      <c r="L229" s="156"/>
      <c r="M229" s="161"/>
      <c r="T229" s="162"/>
      <c r="AT229" s="157" t="s">
        <v>146</v>
      </c>
      <c r="AU229" s="157" t="s">
        <v>82</v>
      </c>
      <c r="AV229" s="13" t="s">
        <v>82</v>
      </c>
      <c r="AW229" s="13" t="s">
        <v>34</v>
      </c>
      <c r="AX229" s="13" t="s">
        <v>73</v>
      </c>
      <c r="AY229" s="157" t="s">
        <v>135</v>
      </c>
    </row>
    <row r="230" spans="2:65" s="14" customFormat="1">
      <c r="B230" s="163"/>
      <c r="D230" s="150" t="s">
        <v>146</v>
      </c>
      <c r="E230" s="164" t="s">
        <v>21</v>
      </c>
      <c r="F230" s="165" t="s">
        <v>153</v>
      </c>
      <c r="H230" s="166">
        <v>4</v>
      </c>
      <c r="I230" s="167"/>
      <c r="L230" s="163"/>
      <c r="M230" s="168"/>
      <c r="T230" s="169"/>
      <c r="AT230" s="164" t="s">
        <v>146</v>
      </c>
      <c r="AU230" s="164" t="s">
        <v>82</v>
      </c>
      <c r="AV230" s="14" t="s">
        <v>92</v>
      </c>
      <c r="AW230" s="14" t="s">
        <v>34</v>
      </c>
      <c r="AX230" s="14" t="s">
        <v>80</v>
      </c>
      <c r="AY230" s="164" t="s">
        <v>135</v>
      </c>
    </row>
    <row r="231" spans="2:65" s="1" customFormat="1" ht="24.15" customHeight="1">
      <c r="B231" s="33"/>
      <c r="C231" s="182" t="s">
        <v>7</v>
      </c>
      <c r="D231" s="182" t="s">
        <v>459</v>
      </c>
      <c r="E231" s="183" t="s">
        <v>518</v>
      </c>
      <c r="F231" s="184" t="s">
        <v>519</v>
      </c>
      <c r="G231" s="185" t="s">
        <v>299</v>
      </c>
      <c r="H231" s="186">
        <v>2</v>
      </c>
      <c r="I231" s="187"/>
      <c r="J231" s="188">
        <f>ROUND(I231*H231,2)</f>
        <v>0</v>
      </c>
      <c r="K231" s="184" t="s">
        <v>21</v>
      </c>
      <c r="L231" s="189"/>
      <c r="M231" s="190" t="s">
        <v>21</v>
      </c>
      <c r="N231" s="191" t="s">
        <v>44</v>
      </c>
      <c r="P231" s="141">
        <f>O231*H231</f>
        <v>0</v>
      </c>
      <c r="Q231" s="141">
        <v>1.65E-3</v>
      </c>
      <c r="R231" s="141">
        <f>Q231*H231</f>
        <v>3.3E-3</v>
      </c>
      <c r="S231" s="141">
        <v>0</v>
      </c>
      <c r="T231" s="142">
        <f>S231*H231</f>
        <v>0</v>
      </c>
      <c r="AR231" s="143" t="s">
        <v>204</v>
      </c>
      <c r="AT231" s="143" t="s">
        <v>459</v>
      </c>
      <c r="AU231" s="143" t="s">
        <v>82</v>
      </c>
      <c r="AY231" s="18" t="s">
        <v>135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8" t="s">
        <v>80</v>
      </c>
      <c r="BK231" s="144">
        <f>ROUND(I231*H231,2)</f>
        <v>0</v>
      </c>
      <c r="BL231" s="18" t="s">
        <v>92</v>
      </c>
      <c r="BM231" s="143" t="s">
        <v>520</v>
      </c>
    </row>
    <row r="232" spans="2:65" s="1" customFormat="1" ht="24.15" customHeight="1">
      <c r="B232" s="33"/>
      <c r="C232" s="182" t="s">
        <v>309</v>
      </c>
      <c r="D232" s="182" t="s">
        <v>459</v>
      </c>
      <c r="E232" s="183" t="s">
        <v>521</v>
      </c>
      <c r="F232" s="184" t="s">
        <v>522</v>
      </c>
      <c r="G232" s="185" t="s">
        <v>299</v>
      </c>
      <c r="H232" s="186">
        <v>1</v>
      </c>
      <c r="I232" s="187"/>
      <c r="J232" s="188">
        <f>ROUND(I232*H232,2)</f>
        <v>0</v>
      </c>
      <c r="K232" s="184" t="s">
        <v>21</v>
      </c>
      <c r="L232" s="189"/>
      <c r="M232" s="190" t="s">
        <v>21</v>
      </c>
      <c r="N232" s="191" t="s">
        <v>44</v>
      </c>
      <c r="P232" s="141">
        <f>O232*H232</f>
        <v>0</v>
      </c>
      <c r="Q232" s="141">
        <v>1.65E-3</v>
      </c>
      <c r="R232" s="141">
        <f>Q232*H232</f>
        <v>1.65E-3</v>
      </c>
      <c r="S232" s="141">
        <v>0</v>
      </c>
      <c r="T232" s="142">
        <f>S232*H232</f>
        <v>0</v>
      </c>
      <c r="AR232" s="143" t="s">
        <v>204</v>
      </c>
      <c r="AT232" s="143" t="s">
        <v>459</v>
      </c>
      <c r="AU232" s="143" t="s">
        <v>82</v>
      </c>
      <c r="AY232" s="18" t="s">
        <v>135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8" t="s">
        <v>80</v>
      </c>
      <c r="BK232" s="144">
        <f>ROUND(I232*H232,2)</f>
        <v>0</v>
      </c>
      <c r="BL232" s="18" t="s">
        <v>92</v>
      </c>
      <c r="BM232" s="143" t="s">
        <v>523</v>
      </c>
    </row>
    <row r="233" spans="2:65" s="1" customFormat="1" ht="24.15" customHeight="1">
      <c r="B233" s="33"/>
      <c r="C233" s="182" t="s">
        <v>315</v>
      </c>
      <c r="D233" s="182" t="s">
        <v>459</v>
      </c>
      <c r="E233" s="183" t="s">
        <v>524</v>
      </c>
      <c r="F233" s="184" t="s">
        <v>525</v>
      </c>
      <c r="G233" s="185" t="s">
        <v>299</v>
      </c>
      <c r="H233" s="186">
        <v>1</v>
      </c>
      <c r="I233" s="187"/>
      <c r="J233" s="188">
        <f>ROUND(I233*H233,2)</f>
        <v>0</v>
      </c>
      <c r="K233" s="184" t="s">
        <v>21</v>
      </c>
      <c r="L233" s="189"/>
      <c r="M233" s="190" t="s">
        <v>21</v>
      </c>
      <c r="N233" s="191" t="s">
        <v>44</v>
      </c>
      <c r="P233" s="141">
        <f>O233*H233</f>
        <v>0</v>
      </c>
      <c r="Q233" s="141">
        <v>1.65E-3</v>
      </c>
      <c r="R233" s="141">
        <f>Q233*H233</f>
        <v>1.65E-3</v>
      </c>
      <c r="S233" s="141">
        <v>0</v>
      </c>
      <c r="T233" s="142">
        <f>S233*H233</f>
        <v>0</v>
      </c>
      <c r="AR233" s="143" t="s">
        <v>204</v>
      </c>
      <c r="AT233" s="143" t="s">
        <v>459</v>
      </c>
      <c r="AU233" s="143" t="s">
        <v>82</v>
      </c>
      <c r="AY233" s="18" t="s">
        <v>135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80</v>
      </c>
      <c r="BK233" s="144">
        <f>ROUND(I233*H233,2)</f>
        <v>0</v>
      </c>
      <c r="BL233" s="18" t="s">
        <v>92</v>
      </c>
      <c r="BM233" s="143" t="s">
        <v>526</v>
      </c>
    </row>
    <row r="234" spans="2:65" s="1" customFormat="1" ht="44.25" customHeight="1">
      <c r="B234" s="33"/>
      <c r="C234" s="132" t="s">
        <v>324</v>
      </c>
      <c r="D234" s="132" t="s">
        <v>138</v>
      </c>
      <c r="E234" s="133" t="s">
        <v>527</v>
      </c>
      <c r="F234" s="134" t="s">
        <v>528</v>
      </c>
      <c r="G234" s="135" t="s">
        <v>299</v>
      </c>
      <c r="H234" s="136">
        <v>126</v>
      </c>
      <c r="I234" s="137"/>
      <c r="J234" s="138">
        <f>ROUND(I234*H234,2)</f>
        <v>0</v>
      </c>
      <c r="K234" s="134" t="s">
        <v>142</v>
      </c>
      <c r="L234" s="33"/>
      <c r="M234" s="139" t="s">
        <v>21</v>
      </c>
      <c r="N234" s="140" t="s">
        <v>44</v>
      </c>
      <c r="P234" s="141">
        <f>O234*H234</f>
        <v>0</v>
      </c>
      <c r="Q234" s="141">
        <v>4.0000000000000002E-4</v>
      </c>
      <c r="R234" s="141">
        <f>Q234*H234</f>
        <v>5.04E-2</v>
      </c>
      <c r="S234" s="141">
        <v>0</v>
      </c>
      <c r="T234" s="142">
        <f>S234*H234</f>
        <v>0</v>
      </c>
      <c r="AR234" s="143" t="s">
        <v>92</v>
      </c>
      <c r="AT234" s="143" t="s">
        <v>138</v>
      </c>
      <c r="AU234" s="143" t="s">
        <v>82</v>
      </c>
      <c r="AY234" s="18" t="s">
        <v>135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8" t="s">
        <v>80</v>
      </c>
      <c r="BK234" s="144">
        <f>ROUND(I234*H234,2)</f>
        <v>0</v>
      </c>
      <c r="BL234" s="18" t="s">
        <v>92</v>
      </c>
      <c r="BM234" s="143" t="s">
        <v>529</v>
      </c>
    </row>
    <row r="235" spans="2:65" s="1" customFormat="1">
      <c r="B235" s="33"/>
      <c r="D235" s="145" t="s">
        <v>144</v>
      </c>
      <c r="F235" s="146" t="s">
        <v>530</v>
      </c>
      <c r="I235" s="147"/>
      <c r="L235" s="33"/>
      <c r="M235" s="148"/>
      <c r="T235" s="54"/>
      <c r="AT235" s="18" t="s">
        <v>144</v>
      </c>
      <c r="AU235" s="18" t="s">
        <v>82</v>
      </c>
    </row>
    <row r="236" spans="2:65" s="12" customFormat="1">
      <c r="B236" s="149"/>
      <c r="D236" s="150" t="s">
        <v>146</v>
      </c>
      <c r="E236" s="151" t="s">
        <v>21</v>
      </c>
      <c r="F236" s="152" t="s">
        <v>531</v>
      </c>
      <c r="H236" s="151" t="s">
        <v>21</v>
      </c>
      <c r="I236" s="153"/>
      <c r="L236" s="149"/>
      <c r="M236" s="154"/>
      <c r="T236" s="155"/>
      <c r="AT236" s="151" t="s">
        <v>146</v>
      </c>
      <c r="AU236" s="151" t="s">
        <v>82</v>
      </c>
      <c r="AV236" s="12" t="s">
        <v>80</v>
      </c>
      <c r="AW236" s="12" t="s">
        <v>34</v>
      </c>
      <c r="AX236" s="12" t="s">
        <v>73</v>
      </c>
      <c r="AY236" s="151" t="s">
        <v>135</v>
      </c>
    </row>
    <row r="237" spans="2:65" s="13" customFormat="1">
      <c r="B237" s="156"/>
      <c r="D237" s="150" t="s">
        <v>146</v>
      </c>
      <c r="E237" s="157" t="s">
        <v>21</v>
      </c>
      <c r="F237" s="158" t="s">
        <v>532</v>
      </c>
      <c r="H237" s="159">
        <v>62.75</v>
      </c>
      <c r="I237" s="160"/>
      <c r="L237" s="156"/>
      <c r="M237" s="161"/>
      <c r="T237" s="162"/>
      <c r="AT237" s="157" t="s">
        <v>146</v>
      </c>
      <c r="AU237" s="157" t="s">
        <v>82</v>
      </c>
      <c r="AV237" s="13" t="s">
        <v>82</v>
      </c>
      <c r="AW237" s="13" t="s">
        <v>34</v>
      </c>
      <c r="AX237" s="13" t="s">
        <v>73</v>
      </c>
      <c r="AY237" s="157" t="s">
        <v>135</v>
      </c>
    </row>
    <row r="238" spans="2:65" s="12" customFormat="1">
      <c r="B238" s="149"/>
      <c r="D238" s="150" t="s">
        <v>146</v>
      </c>
      <c r="E238" s="151" t="s">
        <v>21</v>
      </c>
      <c r="F238" s="152" t="s">
        <v>401</v>
      </c>
      <c r="H238" s="151" t="s">
        <v>21</v>
      </c>
      <c r="I238" s="153"/>
      <c r="L238" s="149"/>
      <c r="M238" s="154"/>
      <c r="T238" s="155"/>
      <c r="AT238" s="151" t="s">
        <v>146</v>
      </c>
      <c r="AU238" s="151" t="s">
        <v>82</v>
      </c>
      <c r="AV238" s="12" t="s">
        <v>80</v>
      </c>
      <c r="AW238" s="12" t="s">
        <v>34</v>
      </c>
      <c r="AX238" s="12" t="s">
        <v>73</v>
      </c>
      <c r="AY238" s="151" t="s">
        <v>135</v>
      </c>
    </row>
    <row r="239" spans="2:65" s="13" customFormat="1">
      <c r="B239" s="156"/>
      <c r="D239" s="150" t="s">
        <v>146</v>
      </c>
      <c r="E239" s="157" t="s">
        <v>21</v>
      </c>
      <c r="F239" s="158" t="s">
        <v>533</v>
      </c>
      <c r="H239" s="159">
        <v>63.125</v>
      </c>
      <c r="I239" s="160"/>
      <c r="L239" s="156"/>
      <c r="M239" s="161"/>
      <c r="T239" s="162"/>
      <c r="AT239" s="157" t="s">
        <v>146</v>
      </c>
      <c r="AU239" s="157" t="s">
        <v>82</v>
      </c>
      <c r="AV239" s="13" t="s">
        <v>82</v>
      </c>
      <c r="AW239" s="13" t="s">
        <v>34</v>
      </c>
      <c r="AX239" s="13" t="s">
        <v>73</v>
      </c>
      <c r="AY239" s="157" t="s">
        <v>135</v>
      </c>
    </row>
    <row r="240" spans="2:65" s="13" customFormat="1">
      <c r="B240" s="156"/>
      <c r="D240" s="150" t="s">
        <v>146</v>
      </c>
      <c r="E240" s="157" t="s">
        <v>21</v>
      </c>
      <c r="F240" s="158" t="s">
        <v>534</v>
      </c>
      <c r="H240" s="159">
        <v>0.125</v>
      </c>
      <c r="I240" s="160"/>
      <c r="L240" s="156"/>
      <c r="M240" s="161"/>
      <c r="T240" s="162"/>
      <c r="AT240" s="157" t="s">
        <v>146</v>
      </c>
      <c r="AU240" s="157" t="s">
        <v>82</v>
      </c>
      <c r="AV240" s="13" t="s">
        <v>82</v>
      </c>
      <c r="AW240" s="13" t="s">
        <v>34</v>
      </c>
      <c r="AX240" s="13" t="s">
        <v>73</v>
      </c>
      <c r="AY240" s="157" t="s">
        <v>135</v>
      </c>
    </row>
    <row r="241" spans="2:65" s="14" customFormat="1">
      <c r="B241" s="163"/>
      <c r="D241" s="150" t="s">
        <v>146</v>
      </c>
      <c r="E241" s="164" t="s">
        <v>21</v>
      </c>
      <c r="F241" s="165" t="s">
        <v>153</v>
      </c>
      <c r="H241" s="166">
        <v>126</v>
      </c>
      <c r="I241" s="167"/>
      <c r="L241" s="163"/>
      <c r="M241" s="168"/>
      <c r="T241" s="169"/>
      <c r="AT241" s="164" t="s">
        <v>146</v>
      </c>
      <c r="AU241" s="164" t="s">
        <v>82</v>
      </c>
      <c r="AV241" s="14" t="s">
        <v>92</v>
      </c>
      <c r="AW241" s="14" t="s">
        <v>34</v>
      </c>
      <c r="AX241" s="14" t="s">
        <v>80</v>
      </c>
      <c r="AY241" s="164" t="s">
        <v>135</v>
      </c>
    </row>
    <row r="242" spans="2:65" s="1" customFormat="1" ht="33" customHeight="1">
      <c r="B242" s="33"/>
      <c r="C242" s="132" t="s">
        <v>329</v>
      </c>
      <c r="D242" s="132" t="s">
        <v>138</v>
      </c>
      <c r="E242" s="133" t="s">
        <v>535</v>
      </c>
      <c r="F242" s="134" t="s">
        <v>536</v>
      </c>
      <c r="G242" s="135" t="s">
        <v>194</v>
      </c>
      <c r="H242" s="136">
        <v>1257.1210000000001</v>
      </c>
      <c r="I242" s="137"/>
      <c r="J242" s="138">
        <f>ROUND(I242*H242,2)</f>
        <v>0</v>
      </c>
      <c r="K242" s="134" t="s">
        <v>21</v>
      </c>
      <c r="L242" s="33"/>
      <c r="M242" s="139" t="s">
        <v>21</v>
      </c>
      <c r="N242" s="140" t="s">
        <v>44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92</v>
      </c>
      <c r="AT242" s="143" t="s">
        <v>138</v>
      </c>
      <c r="AU242" s="143" t="s">
        <v>82</v>
      </c>
      <c r="AY242" s="18" t="s">
        <v>135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8" t="s">
        <v>80</v>
      </c>
      <c r="BK242" s="144">
        <f>ROUND(I242*H242,2)</f>
        <v>0</v>
      </c>
      <c r="BL242" s="18" t="s">
        <v>92</v>
      </c>
      <c r="BM242" s="143" t="s">
        <v>537</v>
      </c>
    </row>
    <row r="243" spans="2:65" s="12" customFormat="1">
      <c r="B243" s="149"/>
      <c r="D243" s="150" t="s">
        <v>146</v>
      </c>
      <c r="E243" s="151" t="s">
        <v>21</v>
      </c>
      <c r="F243" s="152" t="s">
        <v>538</v>
      </c>
      <c r="H243" s="151" t="s">
        <v>21</v>
      </c>
      <c r="I243" s="153"/>
      <c r="L243" s="149"/>
      <c r="M243" s="154"/>
      <c r="T243" s="155"/>
      <c r="AT243" s="151" t="s">
        <v>146</v>
      </c>
      <c r="AU243" s="151" t="s">
        <v>82</v>
      </c>
      <c r="AV243" s="12" t="s">
        <v>80</v>
      </c>
      <c r="AW243" s="12" t="s">
        <v>34</v>
      </c>
      <c r="AX243" s="12" t="s">
        <v>73</v>
      </c>
      <c r="AY243" s="151" t="s">
        <v>135</v>
      </c>
    </row>
    <row r="244" spans="2:65" s="13" customFormat="1">
      <c r="B244" s="156"/>
      <c r="D244" s="150" t="s">
        <v>146</v>
      </c>
      <c r="E244" s="157" t="s">
        <v>21</v>
      </c>
      <c r="F244" s="158" t="s">
        <v>539</v>
      </c>
      <c r="H244" s="159">
        <v>119.25700000000001</v>
      </c>
      <c r="I244" s="160"/>
      <c r="L244" s="156"/>
      <c r="M244" s="161"/>
      <c r="T244" s="162"/>
      <c r="AT244" s="157" t="s">
        <v>146</v>
      </c>
      <c r="AU244" s="157" t="s">
        <v>82</v>
      </c>
      <c r="AV244" s="13" t="s">
        <v>82</v>
      </c>
      <c r="AW244" s="13" t="s">
        <v>34</v>
      </c>
      <c r="AX244" s="13" t="s">
        <v>73</v>
      </c>
      <c r="AY244" s="157" t="s">
        <v>135</v>
      </c>
    </row>
    <row r="245" spans="2:65" s="15" customFormat="1">
      <c r="B245" s="175"/>
      <c r="D245" s="150" t="s">
        <v>146</v>
      </c>
      <c r="E245" s="176" t="s">
        <v>380</v>
      </c>
      <c r="F245" s="177" t="s">
        <v>426</v>
      </c>
      <c r="H245" s="178">
        <v>119.25700000000001</v>
      </c>
      <c r="I245" s="179"/>
      <c r="L245" s="175"/>
      <c r="M245" s="180"/>
      <c r="T245" s="181"/>
      <c r="AT245" s="176" t="s">
        <v>146</v>
      </c>
      <c r="AU245" s="176" t="s">
        <v>82</v>
      </c>
      <c r="AV245" s="15" t="s">
        <v>89</v>
      </c>
      <c r="AW245" s="15" t="s">
        <v>34</v>
      </c>
      <c r="AX245" s="15" t="s">
        <v>73</v>
      </c>
      <c r="AY245" s="176" t="s">
        <v>135</v>
      </c>
    </row>
    <row r="246" spans="2:65" s="12" customFormat="1">
      <c r="B246" s="149"/>
      <c r="D246" s="150" t="s">
        <v>146</v>
      </c>
      <c r="E246" s="151" t="s">
        <v>21</v>
      </c>
      <c r="F246" s="152" t="s">
        <v>469</v>
      </c>
      <c r="H246" s="151" t="s">
        <v>21</v>
      </c>
      <c r="I246" s="153"/>
      <c r="L246" s="149"/>
      <c r="M246" s="154"/>
      <c r="T246" s="155"/>
      <c r="AT246" s="151" t="s">
        <v>146</v>
      </c>
      <c r="AU246" s="151" t="s">
        <v>82</v>
      </c>
      <c r="AV246" s="12" t="s">
        <v>80</v>
      </c>
      <c r="AW246" s="12" t="s">
        <v>34</v>
      </c>
      <c r="AX246" s="12" t="s">
        <v>73</v>
      </c>
      <c r="AY246" s="151" t="s">
        <v>135</v>
      </c>
    </row>
    <row r="247" spans="2:65" s="12" customFormat="1">
      <c r="B247" s="149"/>
      <c r="D247" s="150" t="s">
        <v>146</v>
      </c>
      <c r="E247" s="151" t="s">
        <v>21</v>
      </c>
      <c r="F247" s="152" t="s">
        <v>540</v>
      </c>
      <c r="H247" s="151" t="s">
        <v>21</v>
      </c>
      <c r="I247" s="153"/>
      <c r="L247" s="149"/>
      <c r="M247" s="154"/>
      <c r="T247" s="155"/>
      <c r="AT247" s="151" t="s">
        <v>146</v>
      </c>
      <c r="AU247" s="151" t="s">
        <v>82</v>
      </c>
      <c r="AV247" s="12" t="s">
        <v>80</v>
      </c>
      <c r="AW247" s="12" t="s">
        <v>34</v>
      </c>
      <c r="AX247" s="12" t="s">
        <v>73</v>
      </c>
      <c r="AY247" s="151" t="s">
        <v>135</v>
      </c>
    </row>
    <row r="248" spans="2:65" s="13" customFormat="1">
      <c r="B248" s="156"/>
      <c r="D248" s="150" t="s">
        <v>146</v>
      </c>
      <c r="E248" s="157" t="s">
        <v>21</v>
      </c>
      <c r="F248" s="158" t="s">
        <v>541</v>
      </c>
      <c r="H248" s="159">
        <v>21.527999999999999</v>
      </c>
      <c r="I248" s="160"/>
      <c r="L248" s="156"/>
      <c r="M248" s="161"/>
      <c r="T248" s="162"/>
      <c r="AT248" s="157" t="s">
        <v>146</v>
      </c>
      <c r="AU248" s="157" t="s">
        <v>82</v>
      </c>
      <c r="AV248" s="13" t="s">
        <v>82</v>
      </c>
      <c r="AW248" s="13" t="s">
        <v>34</v>
      </c>
      <c r="AX248" s="13" t="s">
        <v>73</v>
      </c>
      <c r="AY248" s="157" t="s">
        <v>135</v>
      </c>
    </row>
    <row r="249" spans="2:65" s="12" customFormat="1">
      <c r="B249" s="149"/>
      <c r="D249" s="150" t="s">
        <v>146</v>
      </c>
      <c r="E249" s="151" t="s">
        <v>21</v>
      </c>
      <c r="F249" s="152" t="s">
        <v>542</v>
      </c>
      <c r="H249" s="151" t="s">
        <v>21</v>
      </c>
      <c r="I249" s="153"/>
      <c r="L249" s="149"/>
      <c r="M249" s="154"/>
      <c r="T249" s="155"/>
      <c r="AT249" s="151" t="s">
        <v>146</v>
      </c>
      <c r="AU249" s="151" t="s">
        <v>82</v>
      </c>
      <c r="AV249" s="12" t="s">
        <v>80</v>
      </c>
      <c r="AW249" s="12" t="s">
        <v>34</v>
      </c>
      <c r="AX249" s="12" t="s">
        <v>73</v>
      </c>
      <c r="AY249" s="151" t="s">
        <v>135</v>
      </c>
    </row>
    <row r="250" spans="2:65" s="13" customFormat="1">
      <c r="B250" s="156"/>
      <c r="D250" s="150" t="s">
        <v>146</v>
      </c>
      <c r="E250" s="157" t="s">
        <v>21</v>
      </c>
      <c r="F250" s="158" t="s">
        <v>543</v>
      </c>
      <c r="H250" s="159">
        <v>30.14</v>
      </c>
      <c r="I250" s="160"/>
      <c r="L250" s="156"/>
      <c r="M250" s="161"/>
      <c r="T250" s="162"/>
      <c r="AT250" s="157" t="s">
        <v>146</v>
      </c>
      <c r="AU250" s="157" t="s">
        <v>82</v>
      </c>
      <c r="AV250" s="13" t="s">
        <v>82</v>
      </c>
      <c r="AW250" s="13" t="s">
        <v>34</v>
      </c>
      <c r="AX250" s="13" t="s">
        <v>73</v>
      </c>
      <c r="AY250" s="157" t="s">
        <v>135</v>
      </c>
    </row>
    <row r="251" spans="2:65" s="15" customFormat="1">
      <c r="B251" s="175"/>
      <c r="D251" s="150" t="s">
        <v>146</v>
      </c>
      <c r="E251" s="176" t="s">
        <v>382</v>
      </c>
      <c r="F251" s="177" t="s">
        <v>426</v>
      </c>
      <c r="H251" s="178">
        <v>51.667999999999999</v>
      </c>
      <c r="I251" s="179"/>
      <c r="L251" s="175"/>
      <c r="M251" s="180"/>
      <c r="T251" s="181"/>
      <c r="AT251" s="176" t="s">
        <v>146</v>
      </c>
      <c r="AU251" s="176" t="s">
        <v>82</v>
      </c>
      <c r="AV251" s="15" t="s">
        <v>89</v>
      </c>
      <c r="AW251" s="15" t="s">
        <v>34</v>
      </c>
      <c r="AX251" s="15" t="s">
        <v>73</v>
      </c>
      <c r="AY251" s="176" t="s">
        <v>135</v>
      </c>
    </row>
    <row r="252" spans="2:65" s="12" customFormat="1">
      <c r="B252" s="149"/>
      <c r="D252" s="150" t="s">
        <v>146</v>
      </c>
      <c r="E252" s="151" t="s">
        <v>21</v>
      </c>
      <c r="F252" s="152" t="s">
        <v>544</v>
      </c>
      <c r="H252" s="151" t="s">
        <v>21</v>
      </c>
      <c r="I252" s="153"/>
      <c r="L252" s="149"/>
      <c r="M252" s="154"/>
      <c r="T252" s="155"/>
      <c r="AT252" s="151" t="s">
        <v>146</v>
      </c>
      <c r="AU252" s="151" t="s">
        <v>82</v>
      </c>
      <c r="AV252" s="12" t="s">
        <v>80</v>
      </c>
      <c r="AW252" s="12" t="s">
        <v>34</v>
      </c>
      <c r="AX252" s="12" t="s">
        <v>73</v>
      </c>
      <c r="AY252" s="151" t="s">
        <v>135</v>
      </c>
    </row>
    <row r="253" spans="2:65" s="13" customFormat="1">
      <c r="B253" s="156"/>
      <c r="D253" s="150" t="s">
        <v>146</v>
      </c>
      <c r="E253" s="157" t="s">
        <v>21</v>
      </c>
      <c r="F253" s="158" t="s">
        <v>545</v>
      </c>
      <c r="H253" s="159">
        <v>1618.53</v>
      </c>
      <c r="I253" s="160"/>
      <c r="L253" s="156"/>
      <c r="M253" s="161"/>
      <c r="T253" s="162"/>
      <c r="AT253" s="157" t="s">
        <v>146</v>
      </c>
      <c r="AU253" s="157" t="s">
        <v>82</v>
      </c>
      <c r="AV253" s="13" t="s">
        <v>82</v>
      </c>
      <c r="AW253" s="13" t="s">
        <v>34</v>
      </c>
      <c r="AX253" s="13" t="s">
        <v>73</v>
      </c>
      <c r="AY253" s="157" t="s">
        <v>135</v>
      </c>
    </row>
    <row r="254" spans="2:65" s="13" customFormat="1">
      <c r="B254" s="156"/>
      <c r="D254" s="150" t="s">
        <v>146</v>
      </c>
      <c r="E254" s="157" t="s">
        <v>21</v>
      </c>
      <c r="F254" s="158" t="s">
        <v>546</v>
      </c>
      <c r="H254" s="159">
        <v>-532.33399999999995</v>
      </c>
      <c r="I254" s="160"/>
      <c r="L254" s="156"/>
      <c r="M254" s="161"/>
      <c r="T254" s="162"/>
      <c r="AT254" s="157" t="s">
        <v>146</v>
      </c>
      <c r="AU254" s="157" t="s">
        <v>82</v>
      </c>
      <c r="AV254" s="13" t="s">
        <v>82</v>
      </c>
      <c r="AW254" s="13" t="s">
        <v>34</v>
      </c>
      <c r="AX254" s="13" t="s">
        <v>73</v>
      </c>
      <c r="AY254" s="157" t="s">
        <v>135</v>
      </c>
    </row>
    <row r="255" spans="2:65" s="15" customFormat="1">
      <c r="B255" s="175"/>
      <c r="D255" s="150" t="s">
        <v>146</v>
      </c>
      <c r="E255" s="176" t="s">
        <v>377</v>
      </c>
      <c r="F255" s="177" t="s">
        <v>426</v>
      </c>
      <c r="H255" s="178">
        <v>1086.1959999999999</v>
      </c>
      <c r="I255" s="179"/>
      <c r="L255" s="175"/>
      <c r="M255" s="180"/>
      <c r="T255" s="181"/>
      <c r="AT255" s="176" t="s">
        <v>146</v>
      </c>
      <c r="AU255" s="176" t="s">
        <v>82</v>
      </c>
      <c r="AV255" s="15" t="s">
        <v>89</v>
      </c>
      <c r="AW255" s="15" t="s">
        <v>34</v>
      </c>
      <c r="AX255" s="15" t="s">
        <v>73</v>
      </c>
      <c r="AY255" s="176" t="s">
        <v>135</v>
      </c>
    </row>
    <row r="256" spans="2:65" s="14" customFormat="1">
      <c r="B256" s="163"/>
      <c r="D256" s="150" t="s">
        <v>146</v>
      </c>
      <c r="E256" s="164" t="s">
        <v>21</v>
      </c>
      <c r="F256" s="165" t="s">
        <v>153</v>
      </c>
      <c r="H256" s="166">
        <v>1257.1210000000001</v>
      </c>
      <c r="I256" s="167"/>
      <c r="L256" s="163"/>
      <c r="M256" s="168"/>
      <c r="T256" s="169"/>
      <c r="AT256" s="164" t="s">
        <v>146</v>
      </c>
      <c r="AU256" s="164" t="s">
        <v>82</v>
      </c>
      <c r="AV256" s="14" t="s">
        <v>92</v>
      </c>
      <c r="AW256" s="14" t="s">
        <v>34</v>
      </c>
      <c r="AX256" s="14" t="s">
        <v>80</v>
      </c>
      <c r="AY256" s="164" t="s">
        <v>135</v>
      </c>
    </row>
    <row r="257" spans="2:65" s="1" customFormat="1" ht="33" customHeight="1">
      <c r="B257" s="33"/>
      <c r="C257" s="132" t="s">
        <v>337</v>
      </c>
      <c r="D257" s="132" t="s">
        <v>138</v>
      </c>
      <c r="E257" s="133" t="s">
        <v>547</v>
      </c>
      <c r="F257" s="134" t="s">
        <v>548</v>
      </c>
      <c r="G257" s="135" t="s">
        <v>207</v>
      </c>
      <c r="H257" s="136">
        <v>1</v>
      </c>
      <c r="I257" s="137"/>
      <c r="J257" s="138">
        <f>ROUND(I257*H257,2)</f>
        <v>0</v>
      </c>
      <c r="K257" s="134" t="s">
        <v>21</v>
      </c>
      <c r="L257" s="33"/>
      <c r="M257" s="139" t="s">
        <v>21</v>
      </c>
      <c r="N257" s="140" t="s">
        <v>44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92</v>
      </c>
      <c r="AT257" s="143" t="s">
        <v>138</v>
      </c>
      <c r="AU257" s="143" t="s">
        <v>82</v>
      </c>
      <c r="AY257" s="18" t="s">
        <v>135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8" t="s">
        <v>80</v>
      </c>
      <c r="BK257" s="144">
        <f>ROUND(I257*H257,2)</f>
        <v>0</v>
      </c>
      <c r="BL257" s="18" t="s">
        <v>92</v>
      </c>
      <c r="BM257" s="143" t="s">
        <v>549</v>
      </c>
    </row>
    <row r="258" spans="2:65" s="1" customFormat="1" ht="24.15" customHeight="1">
      <c r="B258" s="33"/>
      <c r="C258" s="132" t="s">
        <v>343</v>
      </c>
      <c r="D258" s="132" t="s">
        <v>138</v>
      </c>
      <c r="E258" s="133" t="s">
        <v>550</v>
      </c>
      <c r="F258" s="134" t="s">
        <v>551</v>
      </c>
      <c r="G258" s="135" t="s">
        <v>201</v>
      </c>
      <c r="H258" s="136">
        <v>50</v>
      </c>
      <c r="I258" s="137"/>
      <c r="J258" s="138">
        <f>ROUND(I258*H258,2)</f>
        <v>0</v>
      </c>
      <c r="K258" s="134" t="s">
        <v>21</v>
      </c>
      <c r="L258" s="33"/>
      <c r="M258" s="139" t="s">
        <v>21</v>
      </c>
      <c r="N258" s="140" t="s">
        <v>44</v>
      </c>
      <c r="P258" s="141">
        <f>O258*H258</f>
        <v>0</v>
      </c>
      <c r="Q258" s="141">
        <v>0</v>
      </c>
      <c r="R258" s="141">
        <f>Q258*H258</f>
        <v>0</v>
      </c>
      <c r="S258" s="141">
        <v>0</v>
      </c>
      <c r="T258" s="142">
        <f>S258*H258</f>
        <v>0</v>
      </c>
      <c r="AR258" s="143" t="s">
        <v>92</v>
      </c>
      <c r="AT258" s="143" t="s">
        <v>138</v>
      </c>
      <c r="AU258" s="143" t="s">
        <v>82</v>
      </c>
      <c r="AY258" s="18" t="s">
        <v>135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8" t="s">
        <v>80</v>
      </c>
      <c r="BK258" s="144">
        <f>ROUND(I258*H258,2)</f>
        <v>0</v>
      </c>
      <c r="BL258" s="18" t="s">
        <v>92</v>
      </c>
      <c r="BM258" s="143" t="s">
        <v>552</v>
      </c>
    </row>
    <row r="259" spans="2:65" s="12" customFormat="1">
      <c r="B259" s="149"/>
      <c r="D259" s="150" t="s">
        <v>146</v>
      </c>
      <c r="E259" s="151" t="s">
        <v>21</v>
      </c>
      <c r="F259" s="152" t="s">
        <v>553</v>
      </c>
      <c r="H259" s="151" t="s">
        <v>21</v>
      </c>
      <c r="I259" s="153"/>
      <c r="L259" s="149"/>
      <c r="M259" s="154"/>
      <c r="T259" s="155"/>
      <c r="AT259" s="151" t="s">
        <v>146</v>
      </c>
      <c r="AU259" s="151" t="s">
        <v>82</v>
      </c>
      <c r="AV259" s="12" t="s">
        <v>80</v>
      </c>
      <c r="AW259" s="12" t="s">
        <v>34</v>
      </c>
      <c r="AX259" s="12" t="s">
        <v>73</v>
      </c>
      <c r="AY259" s="151" t="s">
        <v>135</v>
      </c>
    </row>
    <row r="260" spans="2:65" s="13" customFormat="1">
      <c r="B260" s="156"/>
      <c r="D260" s="150" t="s">
        <v>146</v>
      </c>
      <c r="E260" s="157" t="s">
        <v>21</v>
      </c>
      <c r="F260" s="158" t="s">
        <v>554</v>
      </c>
      <c r="H260" s="159">
        <v>50</v>
      </c>
      <c r="I260" s="160"/>
      <c r="L260" s="156"/>
      <c r="M260" s="161"/>
      <c r="T260" s="162"/>
      <c r="AT260" s="157" t="s">
        <v>146</v>
      </c>
      <c r="AU260" s="157" t="s">
        <v>82</v>
      </c>
      <c r="AV260" s="13" t="s">
        <v>82</v>
      </c>
      <c r="AW260" s="13" t="s">
        <v>34</v>
      </c>
      <c r="AX260" s="13" t="s">
        <v>73</v>
      </c>
      <c r="AY260" s="157" t="s">
        <v>135</v>
      </c>
    </row>
    <row r="261" spans="2:65" s="14" customFormat="1">
      <c r="B261" s="163"/>
      <c r="D261" s="150" t="s">
        <v>146</v>
      </c>
      <c r="E261" s="164" t="s">
        <v>21</v>
      </c>
      <c r="F261" s="165" t="s">
        <v>153</v>
      </c>
      <c r="H261" s="166">
        <v>50</v>
      </c>
      <c r="I261" s="167"/>
      <c r="L261" s="163"/>
      <c r="M261" s="168"/>
      <c r="T261" s="169"/>
      <c r="AT261" s="164" t="s">
        <v>146</v>
      </c>
      <c r="AU261" s="164" t="s">
        <v>82</v>
      </c>
      <c r="AV261" s="14" t="s">
        <v>92</v>
      </c>
      <c r="AW261" s="14" t="s">
        <v>34</v>
      </c>
      <c r="AX261" s="14" t="s">
        <v>80</v>
      </c>
      <c r="AY261" s="164" t="s">
        <v>135</v>
      </c>
    </row>
    <row r="262" spans="2:65" s="11" customFormat="1" ht="22.95" customHeight="1">
      <c r="B262" s="120"/>
      <c r="D262" s="121" t="s">
        <v>72</v>
      </c>
      <c r="E262" s="130" t="s">
        <v>555</v>
      </c>
      <c r="F262" s="130" t="s">
        <v>556</v>
      </c>
      <c r="I262" s="123"/>
      <c r="J262" s="131">
        <f>BK262</f>
        <v>0</v>
      </c>
      <c r="L262" s="120"/>
      <c r="M262" s="125"/>
      <c r="P262" s="126">
        <f>SUM(P263:P264)</f>
        <v>0</v>
      </c>
      <c r="R262" s="126">
        <f>SUM(R263:R264)</f>
        <v>0</v>
      </c>
      <c r="T262" s="127">
        <f>SUM(T263:T264)</f>
        <v>0</v>
      </c>
      <c r="AR262" s="121" t="s">
        <v>80</v>
      </c>
      <c r="AT262" s="128" t="s">
        <v>72</v>
      </c>
      <c r="AU262" s="128" t="s">
        <v>80</v>
      </c>
      <c r="AY262" s="121" t="s">
        <v>135</v>
      </c>
      <c r="BK262" s="129">
        <f>SUM(BK263:BK264)</f>
        <v>0</v>
      </c>
    </row>
    <row r="263" spans="2:65" s="1" customFormat="1" ht="78" customHeight="1">
      <c r="B263" s="33"/>
      <c r="C263" s="132" t="s">
        <v>350</v>
      </c>
      <c r="D263" s="132" t="s">
        <v>138</v>
      </c>
      <c r="E263" s="133" t="s">
        <v>557</v>
      </c>
      <c r="F263" s="134" t="s">
        <v>558</v>
      </c>
      <c r="G263" s="135" t="s">
        <v>213</v>
      </c>
      <c r="H263" s="136">
        <v>40.924999999999997</v>
      </c>
      <c r="I263" s="137"/>
      <c r="J263" s="138">
        <f>ROUND(I263*H263,2)</f>
        <v>0</v>
      </c>
      <c r="K263" s="134" t="s">
        <v>142</v>
      </c>
      <c r="L263" s="33"/>
      <c r="M263" s="139" t="s">
        <v>21</v>
      </c>
      <c r="N263" s="140" t="s">
        <v>44</v>
      </c>
      <c r="P263" s="141">
        <f>O263*H263</f>
        <v>0</v>
      </c>
      <c r="Q263" s="141">
        <v>0</v>
      </c>
      <c r="R263" s="141">
        <f>Q263*H263</f>
        <v>0</v>
      </c>
      <c r="S263" s="141">
        <v>0</v>
      </c>
      <c r="T263" s="142">
        <f>S263*H263</f>
        <v>0</v>
      </c>
      <c r="AR263" s="143" t="s">
        <v>92</v>
      </c>
      <c r="AT263" s="143" t="s">
        <v>138</v>
      </c>
      <c r="AU263" s="143" t="s">
        <v>82</v>
      </c>
      <c r="AY263" s="18" t="s">
        <v>135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8" t="s">
        <v>80</v>
      </c>
      <c r="BK263" s="144">
        <f>ROUND(I263*H263,2)</f>
        <v>0</v>
      </c>
      <c r="BL263" s="18" t="s">
        <v>92</v>
      </c>
      <c r="BM263" s="143" t="s">
        <v>559</v>
      </c>
    </row>
    <row r="264" spans="2:65" s="1" customFormat="1">
      <c r="B264" s="33"/>
      <c r="D264" s="145" t="s">
        <v>144</v>
      </c>
      <c r="F264" s="146" t="s">
        <v>560</v>
      </c>
      <c r="I264" s="147"/>
      <c r="L264" s="33"/>
      <c r="M264" s="148"/>
      <c r="T264" s="54"/>
      <c r="AT264" s="18" t="s">
        <v>144</v>
      </c>
      <c r="AU264" s="18" t="s">
        <v>82</v>
      </c>
    </row>
    <row r="265" spans="2:65" s="11" customFormat="1" ht="25.95" customHeight="1">
      <c r="B265" s="120"/>
      <c r="D265" s="121" t="s">
        <v>72</v>
      </c>
      <c r="E265" s="122" t="s">
        <v>262</v>
      </c>
      <c r="F265" s="122" t="s">
        <v>263</v>
      </c>
      <c r="I265" s="123"/>
      <c r="J265" s="124">
        <f>BK265</f>
        <v>0</v>
      </c>
      <c r="L265" s="120"/>
      <c r="M265" s="125"/>
      <c r="P265" s="126">
        <f>P266+P389+P542+P548+P590+P628</f>
        <v>0</v>
      </c>
      <c r="R265" s="126">
        <f>R266+R389+R542+R548+R590+R628</f>
        <v>50.880826339999999</v>
      </c>
      <c r="T265" s="127">
        <f>T266+T389+T542+T548+T590+T628</f>
        <v>0</v>
      </c>
      <c r="AR265" s="121" t="s">
        <v>82</v>
      </c>
      <c r="AT265" s="128" t="s">
        <v>72</v>
      </c>
      <c r="AU265" s="128" t="s">
        <v>73</v>
      </c>
      <c r="AY265" s="121" t="s">
        <v>135</v>
      </c>
      <c r="BK265" s="129">
        <f>BK266+BK389+BK542+BK548+BK590+BK628</f>
        <v>0</v>
      </c>
    </row>
    <row r="266" spans="2:65" s="11" customFormat="1" ht="22.95" customHeight="1">
      <c r="B266" s="120"/>
      <c r="D266" s="121" t="s">
        <v>72</v>
      </c>
      <c r="E266" s="130" t="s">
        <v>264</v>
      </c>
      <c r="F266" s="130" t="s">
        <v>265</v>
      </c>
      <c r="I266" s="123"/>
      <c r="J266" s="131">
        <f>BK266</f>
        <v>0</v>
      </c>
      <c r="L266" s="120"/>
      <c r="M266" s="125"/>
      <c r="P266" s="126">
        <f>SUM(P267:P388)</f>
        <v>0</v>
      </c>
      <c r="R266" s="126">
        <f>SUM(R267:R388)</f>
        <v>31.763947160000001</v>
      </c>
      <c r="T266" s="127">
        <f>SUM(T267:T388)</f>
        <v>0</v>
      </c>
      <c r="AR266" s="121" t="s">
        <v>82</v>
      </c>
      <c r="AT266" s="128" t="s">
        <v>72</v>
      </c>
      <c r="AU266" s="128" t="s">
        <v>80</v>
      </c>
      <c r="AY266" s="121" t="s">
        <v>135</v>
      </c>
      <c r="BK266" s="129">
        <f>SUM(BK267:BK388)</f>
        <v>0</v>
      </c>
    </row>
    <row r="267" spans="2:65" s="1" customFormat="1" ht="37.950000000000003" customHeight="1">
      <c r="B267" s="33"/>
      <c r="C267" s="132" t="s">
        <v>355</v>
      </c>
      <c r="D267" s="132" t="s">
        <v>138</v>
      </c>
      <c r="E267" s="133" t="s">
        <v>561</v>
      </c>
      <c r="F267" s="134" t="s">
        <v>562</v>
      </c>
      <c r="G267" s="135" t="s">
        <v>194</v>
      </c>
      <c r="H267" s="136">
        <v>1658.1690000000001</v>
      </c>
      <c r="I267" s="137"/>
      <c r="J267" s="138">
        <f>ROUND(I267*H267,2)</f>
        <v>0</v>
      </c>
      <c r="K267" s="134" t="s">
        <v>142</v>
      </c>
      <c r="L267" s="33"/>
      <c r="M267" s="139" t="s">
        <v>21</v>
      </c>
      <c r="N267" s="140" t="s">
        <v>44</v>
      </c>
      <c r="P267" s="141">
        <f>O267*H267</f>
        <v>0</v>
      </c>
      <c r="Q267" s="141">
        <v>0</v>
      </c>
      <c r="R267" s="141">
        <f>Q267*H267</f>
        <v>0</v>
      </c>
      <c r="S267" s="141">
        <v>0</v>
      </c>
      <c r="T267" s="142">
        <f>S267*H267</f>
        <v>0</v>
      </c>
      <c r="AR267" s="143" t="s">
        <v>251</v>
      </c>
      <c r="AT267" s="143" t="s">
        <v>138</v>
      </c>
      <c r="AU267" s="143" t="s">
        <v>82</v>
      </c>
      <c r="AY267" s="18" t="s">
        <v>135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8" t="s">
        <v>80</v>
      </c>
      <c r="BK267" s="144">
        <f>ROUND(I267*H267,2)</f>
        <v>0</v>
      </c>
      <c r="BL267" s="18" t="s">
        <v>251</v>
      </c>
      <c r="BM267" s="143" t="s">
        <v>563</v>
      </c>
    </row>
    <row r="268" spans="2:65" s="1" customFormat="1">
      <c r="B268" s="33"/>
      <c r="D268" s="145" t="s">
        <v>144</v>
      </c>
      <c r="F268" s="146" t="s">
        <v>564</v>
      </c>
      <c r="I268" s="147"/>
      <c r="L268" s="33"/>
      <c r="M268" s="148"/>
      <c r="T268" s="54"/>
      <c r="AT268" s="18" t="s">
        <v>144</v>
      </c>
      <c r="AU268" s="18" t="s">
        <v>82</v>
      </c>
    </row>
    <row r="269" spans="2:65" s="12" customFormat="1">
      <c r="B269" s="149"/>
      <c r="D269" s="150" t="s">
        <v>146</v>
      </c>
      <c r="E269" s="151" t="s">
        <v>21</v>
      </c>
      <c r="F269" s="152" t="s">
        <v>565</v>
      </c>
      <c r="H269" s="151" t="s">
        <v>21</v>
      </c>
      <c r="I269" s="153"/>
      <c r="L269" s="149"/>
      <c r="M269" s="154"/>
      <c r="T269" s="155"/>
      <c r="AT269" s="151" t="s">
        <v>146</v>
      </c>
      <c r="AU269" s="151" t="s">
        <v>82</v>
      </c>
      <c r="AV269" s="12" t="s">
        <v>80</v>
      </c>
      <c r="AW269" s="12" t="s">
        <v>34</v>
      </c>
      <c r="AX269" s="12" t="s">
        <v>73</v>
      </c>
      <c r="AY269" s="151" t="s">
        <v>135</v>
      </c>
    </row>
    <row r="270" spans="2:65" s="12" customFormat="1">
      <c r="B270" s="149"/>
      <c r="D270" s="150" t="s">
        <v>146</v>
      </c>
      <c r="E270" s="151" t="s">
        <v>21</v>
      </c>
      <c r="F270" s="152" t="s">
        <v>566</v>
      </c>
      <c r="H270" s="151" t="s">
        <v>21</v>
      </c>
      <c r="I270" s="153"/>
      <c r="L270" s="149"/>
      <c r="M270" s="154"/>
      <c r="T270" s="155"/>
      <c r="AT270" s="151" t="s">
        <v>146</v>
      </c>
      <c r="AU270" s="151" t="s">
        <v>82</v>
      </c>
      <c r="AV270" s="12" t="s">
        <v>80</v>
      </c>
      <c r="AW270" s="12" t="s">
        <v>34</v>
      </c>
      <c r="AX270" s="12" t="s">
        <v>73</v>
      </c>
      <c r="AY270" s="151" t="s">
        <v>135</v>
      </c>
    </row>
    <row r="271" spans="2:65" s="13" customFormat="1">
      <c r="B271" s="156"/>
      <c r="D271" s="150" t="s">
        <v>146</v>
      </c>
      <c r="E271" s="157" t="s">
        <v>21</v>
      </c>
      <c r="F271" s="158" t="s">
        <v>380</v>
      </c>
      <c r="H271" s="159">
        <v>119.25700000000001</v>
      </c>
      <c r="I271" s="160"/>
      <c r="L271" s="156"/>
      <c r="M271" s="161"/>
      <c r="T271" s="162"/>
      <c r="AT271" s="157" t="s">
        <v>146</v>
      </c>
      <c r="AU271" s="157" t="s">
        <v>82</v>
      </c>
      <c r="AV271" s="13" t="s">
        <v>82</v>
      </c>
      <c r="AW271" s="13" t="s">
        <v>34</v>
      </c>
      <c r="AX271" s="13" t="s">
        <v>73</v>
      </c>
      <c r="AY271" s="157" t="s">
        <v>135</v>
      </c>
    </row>
    <row r="272" spans="2:65" s="12" customFormat="1">
      <c r="B272" s="149"/>
      <c r="D272" s="150" t="s">
        <v>146</v>
      </c>
      <c r="E272" s="151" t="s">
        <v>21</v>
      </c>
      <c r="F272" s="152" t="s">
        <v>567</v>
      </c>
      <c r="H272" s="151" t="s">
        <v>21</v>
      </c>
      <c r="I272" s="153"/>
      <c r="L272" s="149"/>
      <c r="M272" s="154"/>
      <c r="T272" s="155"/>
      <c r="AT272" s="151" t="s">
        <v>146</v>
      </c>
      <c r="AU272" s="151" t="s">
        <v>82</v>
      </c>
      <c r="AV272" s="12" t="s">
        <v>80</v>
      </c>
      <c r="AW272" s="12" t="s">
        <v>34</v>
      </c>
      <c r="AX272" s="12" t="s">
        <v>73</v>
      </c>
      <c r="AY272" s="151" t="s">
        <v>135</v>
      </c>
    </row>
    <row r="273" spans="2:51" s="13" customFormat="1">
      <c r="B273" s="156"/>
      <c r="D273" s="150" t="s">
        <v>146</v>
      </c>
      <c r="E273" s="157" t="s">
        <v>21</v>
      </c>
      <c r="F273" s="158" t="s">
        <v>568</v>
      </c>
      <c r="H273" s="159">
        <v>11.648</v>
      </c>
      <c r="I273" s="160"/>
      <c r="L273" s="156"/>
      <c r="M273" s="161"/>
      <c r="T273" s="162"/>
      <c r="AT273" s="157" t="s">
        <v>146</v>
      </c>
      <c r="AU273" s="157" t="s">
        <v>82</v>
      </c>
      <c r="AV273" s="13" t="s">
        <v>82</v>
      </c>
      <c r="AW273" s="13" t="s">
        <v>34</v>
      </c>
      <c r="AX273" s="13" t="s">
        <v>73</v>
      </c>
      <c r="AY273" s="157" t="s">
        <v>135</v>
      </c>
    </row>
    <row r="274" spans="2:51" s="12" customFormat="1">
      <c r="B274" s="149"/>
      <c r="D274" s="150" t="s">
        <v>146</v>
      </c>
      <c r="E274" s="151" t="s">
        <v>21</v>
      </c>
      <c r="F274" s="152" t="s">
        <v>569</v>
      </c>
      <c r="H274" s="151" t="s">
        <v>21</v>
      </c>
      <c r="I274" s="153"/>
      <c r="L274" s="149"/>
      <c r="M274" s="154"/>
      <c r="T274" s="155"/>
      <c r="AT274" s="151" t="s">
        <v>146</v>
      </c>
      <c r="AU274" s="151" t="s">
        <v>82</v>
      </c>
      <c r="AV274" s="12" t="s">
        <v>80</v>
      </c>
      <c r="AW274" s="12" t="s">
        <v>34</v>
      </c>
      <c r="AX274" s="12" t="s">
        <v>73</v>
      </c>
      <c r="AY274" s="151" t="s">
        <v>135</v>
      </c>
    </row>
    <row r="275" spans="2:51" s="12" customFormat="1">
      <c r="B275" s="149"/>
      <c r="D275" s="150" t="s">
        <v>146</v>
      </c>
      <c r="E275" s="151" t="s">
        <v>21</v>
      </c>
      <c r="F275" s="152" t="s">
        <v>566</v>
      </c>
      <c r="H275" s="151" t="s">
        <v>21</v>
      </c>
      <c r="I275" s="153"/>
      <c r="L275" s="149"/>
      <c r="M275" s="154"/>
      <c r="T275" s="155"/>
      <c r="AT275" s="151" t="s">
        <v>146</v>
      </c>
      <c r="AU275" s="151" t="s">
        <v>82</v>
      </c>
      <c r="AV275" s="12" t="s">
        <v>80</v>
      </c>
      <c r="AW275" s="12" t="s">
        <v>34</v>
      </c>
      <c r="AX275" s="12" t="s">
        <v>73</v>
      </c>
      <c r="AY275" s="151" t="s">
        <v>135</v>
      </c>
    </row>
    <row r="276" spans="2:51" s="13" customFormat="1">
      <c r="B276" s="156"/>
      <c r="D276" s="150" t="s">
        <v>146</v>
      </c>
      <c r="E276" s="157" t="s">
        <v>21</v>
      </c>
      <c r="F276" s="158" t="s">
        <v>382</v>
      </c>
      <c r="H276" s="159">
        <v>51.667999999999999</v>
      </c>
      <c r="I276" s="160"/>
      <c r="L276" s="156"/>
      <c r="M276" s="161"/>
      <c r="T276" s="162"/>
      <c r="AT276" s="157" t="s">
        <v>146</v>
      </c>
      <c r="AU276" s="157" t="s">
        <v>82</v>
      </c>
      <c r="AV276" s="13" t="s">
        <v>82</v>
      </c>
      <c r="AW276" s="13" t="s">
        <v>34</v>
      </c>
      <c r="AX276" s="13" t="s">
        <v>73</v>
      </c>
      <c r="AY276" s="157" t="s">
        <v>135</v>
      </c>
    </row>
    <row r="277" spans="2:51" s="12" customFormat="1">
      <c r="B277" s="149"/>
      <c r="D277" s="150" t="s">
        <v>146</v>
      </c>
      <c r="E277" s="151" t="s">
        <v>21</v>
      </c>
      <c r="F277" s="152" t="s">
        <v>570</v>
      </c>
      <c r="H277" s="151" t="s">
        <v>21</v>
      </c>
      <c r="I277" s="153"/>
      <c r="L277" s="149"/>
      <c r="M277" s="154"/>
      <c r="T277" s="155"/>
      <c r="AT277" s="151" t="s">
        <v>146</v>
      </c>
      <c r="AU277" s="151" t="s">
        <v>82</v>
      </c>
      <c r="AV277" s="12" t="s">
        <v>80</v>
      </c>
      <c r="AW277" s="12" t="s">
        <v>34</v>
      </c>
      <c r="AX277" s="12" t="s">
        <v>73</v>
      </c>
      <c r="AY277" s="151" t="s">
        <v>135</v>
      </c>
    </row>
    <row r="278" spans="2:51" s="13" customFormat="1">
      <c r="B278" s="156"/>
      <c r="D278" s="150" t="s">
        <v>146</v>
      </c>
      <c r="E278" s="157" t="s">
        <v>21</v>
      </c>
      <c r="F278" s="158" t="s">
        <v>571</v>
      </c>
      <c r="H278" s="159">
        <v>1.84</v>
      </c>
      <c r="I278" s="160"/>
      <c r="L278" s="156"/>
      <c r="M278" s="161"/>
      <c r="T278" s="162"/>
      <c r="AT278" s="157" t="s">
        <v>146</v>
      </c>
      <c r="AU278" s="157" t="s">
        <v>82</v>
      </c>
      <c r="AV278" s="13" t="s">
        <v>82</v>
      </c>
      <c r="AW278" s="13" t="s">
        <v>34</v>
      </c>
      <c r="AX278" s="13" t="s">
        <v>73</v>
      </c>
      <c r="AY278" s="157" t="s">
        <v>135</v>
      </c>
    </row>
    <row r="279" spans="2:51" s="12" customFormat="1">
      <c r="B279" s="149"/>
      <c r="D279" s="150" t="s">
        <v>146</v>
      </c>
      <c r="E279" s="151" t="s">
        <v>21</v>
      </c>
      <c r="F279" s="152" t="s">
        <v>572</v>
      </c>
      <c r="H279" s="151" t="s">
        <v>21</v>
      </c>
      <c r="I279" s="153"/>
      <c r="L279" s="149"/>
      <c r="M279" s="154"/>
      <c r="T279" s="155"/>
      <c r="AT279" s="151" t="s">
        <v>146</v>
      </c>
      <c r="AU279" s="151" t="s">
        <v>82</v>
      </c>
      <c r="AV279" s="12" t="s">
        <v>80</v>
      </c>
      <c r="AW279" s="12" t="s">
        <v>34</v>
      </c>
      <c r="AX279" s="12" t="s">
        <v>73</v>
      </c>
      <c r="AY279" s="151" t="s">
        <v>135</v>
      </c>
    </row>
    <row r="280" spans="2:51" s="12" customFormat="1">
      <c r="B280" s="149"/>
      <c r="D280" s="150" t="s">
        <v>146</v>
      </c>
      <c r="E280" s="151" t="s">
        <v>21</v>
      </c>
      <c r="F280" s="152" t="s">
        <v>408</v>
      </c>
      <c r="H280" s="151" t="s">
        <v>21</v>
      </c>
      <c r="I280" s="153"/>
      <c r="L280" s="149"/>
      <c r="M280" s="154"/>
      <c r="T280" s="155"/>
      <c r="AT280" s="151" t="s">
        <v>146</v>
      </c>
      <c r="AU280" s="151" t="s">
        <v>82</v>
      </c>
      <c r="AV280" s="12" t="s">
        <v>80</v>
      </c>
      <c r="AW280" s="12" t="s">
        <v>34</v>
      </c>
      <c r="AX280" s="12" t="s">
        <v>73</v>
      </c>
      <c r="AY280" s="151" t="s">
        <v>135</v>
      </c>
    </row>
    <row r="281" spans="2:51" s="13" customFormat="1">
      <c r="B281" s="156"/>
      <c r="D281" s="150" t="s">
        <v>146</v>
      </c>
      <c r="E281" s="157" t="s">
        <v>21</v>
      </c>
      <c r="F281" s="158" t="s">
        <v>573</v>
      </c>
      <c r="H281" s="159">
        <v>5.6280000000000001</v>
      </c>
      <c r="I281" s="160"/>
      <c r="L281" s="156"/>
      <c r="M281" s="161"/>
      <c r="T281" s="162"/>
      <c r="AT281" s="157" t="s">
        <v>146</v>
      </c>
      <c r="AU281" s="157" t="s">
        <v>82</v>
      </c>
      <c r="AV281" s="13" t="s">
        <v>82</v>
      </c>
      <c r="AW281" s="13" t="s">
        <v>34</v>
      </c>
      <c r="AX281" s="13" t="s">
        <v>73</v>
      </c>
      <c r="AY281" s="157" t="s">
        <v>135</v>
      </c>
    </row>
    <row r="282" spans="2:51" s="12" customFormat="1">
      <c r="B282" s="149"/>
      <c r="D282" s="150" t="s">
        <v>146</v>
      </c>
      <c r="E282" s="151" t="s">
        <v>21</v>
      </c>
      <c r="F282" s="152" t="s">
        <v>410</v>
      </c>
      <c r="H282" s="151" t="s">
        <v>21</v>
      </c>
      <c r="I282" s="153"/>
      <c r="L282" s="149"/>
      <c r="M282" s="154"/>
      <c r="T282" s="155"/>
      <c r="AT282" s="151" t="s">
        <v>146</v>
      </c>
      <c r="AU282" s="151" t="s">
        <v>82</v>
      </c>
      <c r="AV282" s="12" t="s">
        <v>80</v>
      </c>
      <c r="AW282" s="12" t="s">
        <v>34</v>
      </c>
      <c r="AX282" s="12" t="s">
        <v>73</v>
      </c>
      <c r="AY282" s="151" t="s">
        <v>135</v>
      </c>
    </row>
    <row r="283" spans="2:51" s="13" customFormat="1">
      <c r="B283" s="156"/>
      <c r="D283" s="150" t="s">
        <v>146</v>
      </c>
      <c r="E283" s="157" t="s">
        <v>21</v>
      </c>
      <c r="F283" s="158" t="s">
        <v>574</v>
      </c>
      <c r="H283" s="159">
        <v>8.2080000000000002</v>
      </c>
      <c r="I283" s="160"/>
      <c r="L283" s="156"/>
      <c r="M283" s="161"/>
      <c r="T283" s="162"/>
      <c r="AT283" s="157" t="s">
        <v>146</v>
      </c>
      <c r="AU283" s="157" t="s">
        <v>82</v>
      </c>
      <c r="AV283" s="13" t="s">
        <v>82</v>
      </c>
      <c r="AW283" s="13" t="s">
        <v>34</v>
      </c>
      <c r="AX283" s="13" t="s">
        <v>73</v>
      </c>
      <c r="AY283" s="157" t="s">
        <v>135</v>
      </c>
    </row>
    <row r="284" spans="2:51" s="12" customFormat="1">
      <c r="B284" s="149"/>
      <c r="D284" s="150" t="s">
        <v>146</v>
      </c>
      <c r="E284" s="151" t="s">
        <v>21</v>
      </c>
      <c r="F284" s="152" t="s">
        <v>575</v>
      </c>
      <c r="H284" s="151" t="s">
        <v>21</v>
      </c>
      <c r="I284" s="153"/>
      <c r="L284" s="149"/>
      <c r="M284" s="154"/>
      <c r="T284" s="155"/>
      <c r="AT284" s="151" t="s">
        <v>146</v>
      </c>
      <c r="AU284" s="151" t="s">
        <v>82</v>
      </c>
      <c r="AV284" s="12" t="s">
        <v>80</v>
      </c>
      <c r="AW284" s="12" t="s">
        <v>34</v>
      </c>
      <c r="AX284" s="12" t="s">
        <v>73</v>
      </c>
      <c r="AY284" s="151" t="s">
        <v>135</v>
      </c>
    </row>
    <row r="285" spans="2:51" s="12" customFormat="1">
      <c r="B285" s="149"/>
      <c r="D285" s="150" t="s">
        <v>146</v>
      </c>
      <c r="E285" s="151" t="s">
        <v>21</v>
      </c>
      <c r="F285" s="152" t="s">
        <v>566</v>
      </c>
      <c r="H285" s="151" t="s">
        <v>21</v>
      </c>
      <c r="I285" s="153"/>
      <c r="L285" s="149"/>
      <c r="M285" s="154"/>
      <c r="T285" s="155"/>
      <c r="AT285" s="151" t="s">
        <v>146</v>
      </c>
      <c r="AU285" s="151" t="s">
        <v>82</v>
      </c>
      <c r="AV285" s="12" t="s">
        <v>80</v>
      </c>
      <c r="AW285" s="12" t="s">
        <v>34</v>
      </c>
      <c r="AX285" s="12" t="s">
        <v>73</v>
      </c>
      <c r="AY285" s="151" t="s">
        <v>135</v>
      </c>
    </row>
    <row r="286" spans="2:51" s="13" customFormat="1">
      <c r="B286" s="156"/>
      <c r="D286" s="150" t="s">
        <v>146</v>
      </c>
      <c r="E286" s="157" t="s">
        <v>21</v>
      </c>
      <c r="F286" s="158" t="s">
        <v>377</v>
      </c>
      <c r="H286" s="159">
        <v>1086.1959999999999</v>
      </c>
      <c r="I286" s="160"/>
      <c r="L286" s="156"/>
      <c r="M286" s="161"/>
      <c r="T286" s="162"/>
      <c r="AT286" s="157" t="s">
        <v>146</v>
      </c>
      <c r="AU286" s="157" t="s">
        <v>82</v>
      </c>
      <c r="AV286" s="13" t="s">
        <v>82</v>
      </c>
      <c r="AW286" s="13" t="s">
        <v>34</v>
      </c>
      <c r="AX286" s="13" t="s">
        <v>73</v>
      </c>
      <c r="AY286" s="157" t="s">
        <v>135</v>
      </c>
    </row>
    <row r="287" spans="2:51" s="12" customFormat="1">
      <c r="B287" s="149"/>
      <c r="D287" s="150" t="s">
        <v>146</v>
      </c>
      <c r="E287" s="151" t="s">
        <v>21</v>
      </c>
      <c r="F287" s="152" t="s">
        <v>576</v>
      </c>
      <c r="H287" s="151" t="s">
        <v>21</v>
      </c>
      <c r="I287" s="153"/>
      <c r="L287" s="149"/>
      <c r="M287" s="154"/>
      <c r="T287" s="155"/>
      <c r="AT287" s="151" t="s">
        <v>146</v>
      </c>
      <c r="AU287" s="151" t="s">
        <v>82</v>
      </c>
      <c r="AV287" s="12" t="s">
        <v>80</v>
      </c>
      <c r="AW287" s="12" t="s">
        <v>34</v>
      </c>
      <c r="AX287" s="12" t="s">
        <v>73</v>
      </c>
      <c r="AY287" s="151" t="s">
        <v>135</v>
      </c>
    </row>
    <row r="288" spans="2:51" s="13" customFormat="1">
      <c r="B288" s="156"/>
      <c r="D288" s="150" t="s">
        <v>146</v>
      </c>
      <c r="E288" s="157" t="s">
        <v>21</v>
      </c>
      <c r="F288" s="158" t="s">
        <v>577</v>
      </c>
      <c r="H288" s="159">
        <v>5.32</v>
      </c>
      <c r="I288" s="160"/>
      <c r="L288" s="156"/>
      <c r="M288" s="161"/>
      <c r="T288" s="162"/>
      <c r="AT288" s="157" t="s">
        <v>146</v>
      </c>
      <c r="AU288" s="157" t="s">
        <v>82</v>
      </c>
      <c r="AV288" s="13" t="s">
        <v>82</v>
      </c>
      <c r="AW288" s="13" t="s">
        <v>34</v>
      </c>
      <c r="AX288" s="13" t="s">
        <v>73</v>
      </c>
      <c r="AY288" s="157" t="s">
        <v>135</v>
      </c>
    </row>
    <row r="289" spans="2:65" s="12" customFormat="1">
      <c r="B289" s="149"/>
      <c r="D289" s="150" t="s">
        <v>146</v>
      </c>
      <c r="E289" s="151" t="s">
        <v>21</v>
      </c>
      <c r="F289" s="152" t="s">
        <v>578</v>
      </c>
      <c r="H289" s="151" t="s">
        <v>21</v>
      </c>
      <c r="I289" s="153"/>
      <c r="L289" s="149"/>
      <c r="M289" s="154"/>
      <c r="T289" s="155"/>
      <c r="AT289" s="151" t="s">
        <v>146</v>
      </c>
      <c r="AU289" s="151" t="s">
        <v>82</v>
      </c>
      <c r="AV289" s="12" t="s">
        <v>80</v>
      </c>
      <c r="AW289" s="12" t="s">
        <v>34</v>
      </c>
      <c r="AX289" s="12" t="s">
        <v>73</v>
      </c>
      <c r="AY289" s="151" t="s">
        <v>135</v>
      </c>
    </row>
    <row r="290" spans="2:65" s="13" customFormat="1">
      <c r="B290" s="156"/>
      <c r="D290" s="150" t="s">
        <v>146</v>
      </c>
      <c r="E290" s="157" t="s">
        <v>21</v>
      </c>
      <c r="F290" s="158" t="s">
        <v>579</v>
      </c>
      <c r="H290" s="159">
        <v>97.741</v>
      </c>
      <c r="I290" s="160"/>
      <c r="L290" s="156"/>
      <c r="M290" s="161"/>
      <c r="T290" s="162"/>
      <c r="AT290" s="157" t="s">
        <v>146</v>
      </c>
      <c r="AU290" s="157" t="s">
        <v>82</v>
      </c>
      <c r="AV290" s="13" t="s">
        <v>82</v>
      </c>
      <c r="AW290" s="13" t="s">
        <v>34</v>
      </c>
      <c r="AX290" s="13" t="s">
        <v>73</v>
      </c>
      <c r="AY290" s="157" t="s">
        <v>135</v>
      </c>
    </row>
    <row r="291" spans="2:65" s="12" customFormat="1">
      <c r="B291" s="149"/>
      <c r="D291" s="150" t="s">
        <v>146</v>
      </c>
      <c r="E291" s="151" t="s">
        <v>21</v>
      </c>
      <c r="F291" s="152" t="s">
        <v>572</v>
      </c>
      <c r="H291" s="151" t="s">
        <v>21</v>
      </c>
      <c r="I291" s="153"/>
      <c r="L291" s="149"/>
      <c r="M291" s="154"/>
      <c r="T291" s="155"/>
      <c r="AT291" s="151" t="s">
        <v>146</v>
      </c>
      <c r="AU291" s="151" t="s">
        <v>82</v>
      </c>
      <c r="AV291" s="12" t="s">
        <v>80</v>
      </c>
      <c r="AW291" s="12" t="s">
        <v>34</v>
      </c>
      <c r="AX291" s="12" t="s">
        <v>73</v>
      </c>
      <c r="AY291" s="151" t="s">
        <v>135</v>
      </c>
    </row>
    <row r="292" spans="2:65" s="13" customFormat="1">
      <c r="B292" s="156"/>
      <c r="D292" s="150" t="s">
        <v>146</v>
      </c>
      <c r="E292" s="157" t="s">
        <v>21</v>
      </c>
      <c r="F292" s="158" t="s">
        <v>580</v>
      </c>
      <c r="H292" s="159">
        <v>8.1950000000000003</v>
      </c>
      <c r="I292" s="160"/>
      <c r="L292" s="156"/>
      <c r="M292" s="161"/>
      <c r="T292" s="162"/>
      <c r="AT292" s="157" t="s">
        <v>146</v>
      </c>
      <c r="AU292" s="157" t="s">
        <v>82</v>
      </c>
      <c r="AV292" s="13" t="s">
        <v>82</v>
      </c>
      <c r="AW292" s="13" t="s">
        <v>34</v>
      </c>
      <c r="AX292" s="13" t="s">
        <v>73</v>
      </c>
      <c r="AY292" s="157" t="s">
        <v>135</v>
      </c>
    </row>
    <row r="293" spans="2:65" s="13" customFormat="1">
      <c r="B293" s="156"/>
      <c r="D293" s="150" t="s">
        <v>146</v>
      </c>
      <c r="E293" s="157" t="s">
        <v>21</v>
      </c>
      <c r="F293" s="158" t="s">
        <v>581</v>
      </c>
      <c r="H293" s="159">
        <v>14.167999999999999</v>
      </c>
      <c r="I293" s="160"/>
      <c r="L293" s="156"/>
      <c r="M293" s="161"/>
      <c r="T293" s="162"/>
      <c r="AT293" s="157" t="s">
        <v>146</v>
      </c>
      <c r="AU293" s="157" t="s">
        <v>82</v>
      </c>
      <c r="AV293" s="13" t="s">
        <v>82</v>
      </c>
      <c r="AW293" s="13" t="s">
        <v>34</v>
      </c>
      <c r="AX293" s="13" t="s">
        <v>73</v>
      </c>
      <c r="AY293" s="157" t="s">
        <v>135</v>
      </c>
    </row>
    <row r="294" spans="2:65" s="12" customFormat="1">
      <c r="B294" s="149"/>
      <c r="D294" s="150" t="s">
        <v>146</v>
      </c>
      <c r="E294" s="151" t="s">
        <v>21</v>
      </c>
      <c r="F294" s="152" t="s">
        <v>454</v>
      </c>
      <c r="H294" s="151" t="s">
        <v>21</v>
      </c>
      <c r="I294" s="153"/>
      <c r="L294" s="149"/>
      <c r="M294" s="154"/>
      <c r="T294" s="155"/>
      <c r="AT294" s="151" t="s">
        <v>146</v>
      </c>
      <c r="AU294" s="151" t="s">
        <v>82</v>
      </c>
      <c r="AV294" s="12" t="s">
        <v>80</v>
      </c>
      <c r="AW294" s="12" t="s">
        <v>34</v>
      </c>
      <c r="AX294" s="12" t="s">
        <v>73</v>
      </c>
      <c r="AY294" s="151" t="s">
        <v>135</v>
      </c>
    </row>
    <row r="295" spans="2:65" s="12" customFormat="1">
      <c r="B295" s="149"/>
      <c r="D295" s="150" t="s">
        <v>146</v>
      </c>
      <c r="E295" s="151" t="s">
        <v>21</v>
      </c>
      <c r="F295" s="152" t="s">
        <v>455</v>
      </c>
      <c r="H295" s="151" t="s">
        <v>21</v>
      </c>
      <c r="I295" s="153"/>
      <c r="L295" s="149"/>
      <c r="M295" s="154"/>
      <c r="T295" s="155"/>
      <c r="AT295" s="151" t="s">
        <v>146</v>
      </c>
      <c r="AU295" s="151" t="s">
        <v>82</v>
      </c>
      <c r="AV295" s="12" t="s">
        <v>80</v>
      </c>
      <c r="AW295" s="12" t="s">
        <v>34</v>
      </c>
      <c r="AX295" s="12" t="s">
        <v>73</v>
      </c>
      <c r="AY295" s="151" t="s">
        <v>135</v>
      </c>
    </row>
    <row r="296" spans="2:65" s="13" customFormat="1">
      <c r="B296" s="156"/>
      <c r="D296" s="150" t="s">
        <v>146</v>
      </c>
      <c r="E296" s="157" t="s">
        <v>21</v>
      </c>
      <c r="F296" s="158" t="s">
        <v>582</v>
      </c>
      <c r="H296" s="159">
        <v>248.3</v>
      </c>
      <c r="I296" s="160"/>
      <c r="L296" s="156"/>
      <c r="M296" s="161"/>
      <c r="T296" s="162"/>
      <c r="AT296" s="157" t="s">
        <v>146</v>
      </c>
      <c r="AU296" s="157" t="s">
        <v>82</v>
      </c>
      <c r="AV296" s="13" t="s">
        <v>82</v>
      </c>
      <c r="AW296" s="13" t="s">
        <v>34</v>
      </c>
      <c r="AX296" s="13" t="s">
        <v>73</v>
      </c>
      <c r="AY296" s="157" t="s">
        <v>135</v>
      </c>
    </row>
    <row r="297" spans="2:65" s="14" customFormat="1">
      <c r="B297" s="163"/>
      <c r="D297" s="150" t="s">
        <v>146</v>
      </c>
      <c r="E297" s="164" t="s">
        <v>21</v>
      </c>
      <c r="F297" s="165" t="s">
        <v>153</v>
      </c>
      <c r="H297" s="166">
        <v>1658.1690000000001</v>
      </c>
      <c r="I297" s="167"/>
      <c r="L297" s="163"/>
      <c r="M297" s="168"/>
      <c r="T297" s="169"/>
      <c r="AT297" s="164" t="s">
        <v>146</v>
      </c>
      <c r="AU297" s="164" t="s">
        <v>82</v>
      </c>
      <c r="AV297" s="14" t="s">
        <v>92</v>
      </c>
      <c r="AW297" s="14" t="s">
        <v>34</v>
      </c>
      <c r="AX297" s="14" t="s">
        <v>80</v>
      </c>
      <c r="AY297" s="164" t="s">
        <v>135</v>
      </c>
    </row>
    <row r="298" spans="2:65" s="1" customFormat="1" ht="16.5" customHeight="1">
      <c r="B298" s="33"/>
      <c r="C298" s="182" t="s">
        <v>583</v>
      </c>
      <c r="D298" s="182" t="s">
        <v>459</v>
      </c>
      <c r="E298" s="183" t="s">
        <v>584</v>
      </c>
      <c r="F298" s="184" t="s">
        <v>585</v>
      </c>
      <c r="G298" s="185" t="s">
        <v>213</v>
      </c>
      <c r="H298" s="186">
        <v>0.53100000000000003</v>
      </c>
      <c r="I298" s="187"/>
      <c r="J298" s="188">
        <f>ROUND(I298*H298,2)</f>
        <v>0</v>
      </c>
      <c r="K298" s="184" t="s">
        <v>142</v>
      </c>
      <c r="L298" s="189"/>
      <c r="M298" s="190" t="s">
        <v>21</v>
      </c>
      <c r="N298" s="191" t="s">
        <v>44</v>
      </c>
      <c r="P298" s="141">
        <f>O298*H298</f>
        <v>0</v>
      </c>
      <c r="Q298" s="141">
        <v>1</v>
      </c>
      <c r="R298" s="141">
        <f>Q298*H298</f>
        <v>0.53100000000000003</v>
      </c>
      <c r="S298" s="141">
        <v>0</v>
      </c>
      <c r="T298" s="142">
        <f>S298*H298</f>
        <v>0</v>
      </c>
      <c r="AR298" s="143" t="s">
        <v>586</v>
      </c>
      <c r="AT298" s="143" t="s">
        <v>459</v>
      </c>
      <c r="AU298" s="143" t="s">
        <v>82</v>
      </c>
      <c r="AY298" s="18" t="s">
        <v>135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8" t="s">
        <v>80</v>
      </c>
      <c r="BK298" s="144">
        <f>ROUND(I298*H298,2)</f>
        <v>0</v>
      </c>
      <c r="BL298" s="18" t="s">
        <v>251</v>
      </c>
      <c r="BM298" s="143" t="s">
        <v>587</v>
      </c>
    </row>
    <row r="299" spans="2:65" s="13" customFormat="1">
      <c r="B299" s="156"/>
      <c r="D299" s="150" t="s">
        <v>146</v>
      </c>
      <c r="F299" s="158" t="s">
        <v>588</v>
      </c>
      <c r="H299" s="159">
        <v>0.53100000000000003</v>
      </c>
      <c r="I299" s="160"/>
      <c r="L299" s="156"/>
      <c r="M299" s="161"/>
      <c r="T299" s="162"/>
      <c r="AT299" s="157" t="s">
        <v>146</v>
      </c>
      <c r="AU299" s="157" t="s">
        <v>82</v>
      </c>
      <c r="AV299" s="13" t="s">
        <v>82</v>
      </c>
      <c r="AW299" s="13" t="s">
        <v>4</v>
      </c>
      <c r="AX299" s="13" t="s">
        <v>80</v>
      </c>
      <c r="AY299" s="157" t="s">
        <v>135</v>
      </c>
    </row>
    <row r="300" spans="2:65" s="1" customFormat="1" ht="33" customHeight="1">
      <c r="B300" s="33"/>
      <c r="C300" s="132" t="s">
        <v>589</v>
      </c>
      <c r="D300" s="132" t="s">
        <v>138</v>
      </c>
      <c r="E300" s="133" t="s">
        <v>590</v>
      </c>
      <c r="F300" s="134" t="s">
        <v>591</v>
      </c>
      <c r="G300" s="135" t="s">
        <v>194</v>
      </c>
      <c r="H300" s="136">
        <v>1513.79</v>
      </c>
      <c r="I300" s="137"/>
      <c r="J300" s="138">
        <f>ROUND(I300*H300,2)</f>
        <v>0</v>
      </c>
      <c r="K300" s="134" t="s">
        <v>142</v>
      </c>
      <c r="L300" s="33"/>
      <c r="M300" s="139" t="s">
        <v>21</v>
      </c>
      <c r="N300" s="140" t="s">
        <v>44</v>
      </c>
      <c r="P300" s="141">
        <f>O300*H300</f>
        <v>0</v>
      </c>
      <c r="Q300" s="141">
        <v>0</v>
      </c>
      <c r="R300" s="141">
        <f>Q300*H300</f>
        <v>0</v>
      </c>
      <c r="S300" s="141">
        <v>0</v>
      </c>
      <c r="T300" s="142">
        <f>S300*H300</f>
        <v>0</v>
      </c>
      <c r="AR300" s="143" t="s">
        <v>251</v>
      </c>
      <c r="AT300" s="143" t="s">
        <v>138</v>
      </c>
      <c r="AU300" s="143" t="s">
        <v>82</v>
      </c>
      <c r="AY300" s="18" t="s">
        <v>135</v>
      </c>
      <c r="BE300" s="144">
        <f>IF(N300="základní",J300,0)</f>
        <v>0</v>
      </c>
      <c r="BF300" s="144">
        <f>IF(N300="snížená",J300,0)</f>
        <v>0</v>
      </c>
      <c r="BG300" s="144">
        <f>IF(N300="zákl. přenesená",J300,0)</f>
        <v>0</v>
      </c>
      <c r="BH300" s="144">
        <f>IF(N300="sníž. přenesená",J300,0)</f>
        <v>0</v>
      </c>
      <c r="BI300" s="144">
        <f>IF(N300="nulová",J300,0)</f>
        <v>0</v>
      </c>
      <c r="BJ300" s="18" t="s">
        <v>80</v>
      </c>
      <c r="BK300" s="144">
        <f>ROUND(I300*H300,2)</f>
        <v>0</v>
      </c>
      <c r="BL300" s="18" t="s">
        <v>251</v>
      </c>
      <c r="BM300" s="143" t="s">
        <v>592</v>
      </c>
    </row>
    <row r="301" spans="2:65" s="1" customFormat="1">
      <c r="B301" s="33"/>
      <c r="D301" s="145" t="s">
        <v>144</v>
      </c>
      <c r="F301" s="146" t="s">
        <v>593</v>
      </c>
      <c r="I301" s="147"/>
      <c r="L301" s="33"/>
      <c r="M301" s="148"/>
      <c r="T301" s="54"/>
      <c r="AT301" s="18" t="s">
        <v>144</v>
      </c>
      <c r="AU301" s="18" t="s">
        <v>82</v>
      </c>
    </row>
    <row r="302" spans="2:65" s="12" customFormat="1">
      <c r="B302" s="149"/>
      <c r="D302" s="150" t="s">
        <v>146</v>
      </c>
      <c r="E302" s="151" t="s">
        <v>21</v>
      </c>
      <c r="F302" s="152" t="s">
        <v>565</v>
      </c>
      <c r="H302" s="151" t="s">
        <v>21</v>
      </c>
      <c r="I302" s="153"/>
      <c r="L302" s="149"/>
      <c r="M302" s="154"/>
      <c r="T302" s="155"/>
      <c r="AT302" s="151" t="s">
        <v>146</v>
      </c>
      <c r="AU302" s="151" t="s">
        <v>82</v>
      </c>
      <c r="AV302" s="12" t="s">
        <v>80</v>
      </c>
      <c r="AW302" s="12" t="s">
        <v>34</v>
      </c>
      <c r="AX302" s="12" t="s">
        <v>73</v>
      </c>
      <c r="AY302" s="151" t="s">
        <v>135</v>
      </c>
    </row>
    <row r="303" spans="2:65" s="12" customFormat="1">
      <c r="B303" s="149"/>
      <c r="D303" s="150" t="s">
        <v>146</v>
      </c>
      <c r="E303" s="151" t="s">
        <v>21</v>
      </c>
      <c r="F303" s="152" t="s">
        <v>566</v>
      </c>
      <c r="H303" s="151" t="s">
        <v>21</v>
      </c>
      <c r="I303" s="153"/>
      <c r="L303" s="149"/>
      <c r="M303" s="154"/>
      <c r="T303" s="155"/>
      <c r="AT303" s="151" t="s">
        <v>146</v>
      </c>
      <c r="AU303" s="151" t="s">
        <v>82</v>
      </c>
      <c r="AV303" s="12" t="s">
        <v>80</v>
      </c>
      <c r="AW303" s="12" t="s">
        <v>34</v>
      </c>
      <c r="AX303" s="12" t="s">
        <v>73</v>
      </c>
      <c r="AY303" s="151" t="s">
        <v>135</v>
      </c>
    </row>
    <row r="304" spans="2:65" s="13" customFormat="1">
      <c r="B304" s="156"/>
      <c r="D304" s="150" t="s">
        <v>146</v>
      </c>
      <c r="E304" s="157" t="s">
        <v>21</v>
      </c>
      <c r="F304" s="158" t="s">
        <v>380</v>
      </c>
      <c r="H304" s="159">
        <v>119.25700000000001</v>
      </c>
      <c r="I304" s="160"/>
      <c r="L304" s="156"/>
      <c r="M304" s="161"/>
      <c r="T304" s="162"/>
      <c r="AT304" s="157" t="s">
        <v>146</v>
      </c>
      <c r="AU304" s="157" t="s">
        <v>82</v>
      </c>
      <c r="AV304" s="13" t="s">
        <v>82</v>
      </c>
      <c r="AW304" s="13" t="s">
        <v>34</v>
      </c>
      <c r="AX304" s="13" t="s">
        <v>73</v>
      </c>
      <c r="AY304" s="157" t="s">
        <v>135</v>
      </c>
    </row>
    <row r="305" spans="2:51" s="12" customFormat="1">
      <c r="B305" s="149"/>
      <c r="D305" s="150" t="s">
        <v>146</v>
      </c>
      <c r="E305" s="151" t="s">
        <v>21</v>
      </c>
      <c r="F305" s="152" t="s">
        <v>567</v>
      </c>
      <c r="H305" s="151" t="s">
        <v>21</v>
      </c>
      <c r="I305" s="153"/>
      <c r="L305" s="149"/>
      <c r="M305" s="154"/>
      <c r="T305" s="155"/>
      <c r="AT305" s="151" t="s">
        <v>146</v>
      </c>
      <c r="AU305" s="151" t="s">
        <v>82</v>
      </c>
      <c r="AV305" s="12" t="s">
        <v>80</v>
      </c>
      <c r="AW305" s="12" t="s">
        <v>34</v>
      </c>
      <c r="AX305" s="12" t="s">
        <v>73</v>
      </c>
      <c r="AY305" s="151" t="s">
        <v>135</v>
      </c>
    </row>
    <row r="306" spans="2:51" s="13" customFormat="1">
      <c r="B306" s="156"/>
      <c r="D306" s="150" t="s">
        <v>146</v>
      </c>
      <c r="E306" s="157" t="s">
        <v>21</v>
      </c>
      <c r="F306" s="158" t="s">
        <v>594</v>
      </c>
      <c r="H306" s="159">
        <v>4.95</v>
      </c>
      <c r="I306" s="160"/>
      <c r="L306" s="156"/>
      <c r="M306" s="161"/>
      <c r="T306" s="162"/>
      <c r="AT306" s="157" t="s">
        <v>146</v>
      </c>
      <c r="AU306" s="157" t="s">
        <v>82</v>
      </c>
      <c r="AV306" s="13" t="s">
        <v>82</v>
      </c>
      <c r="AW306" s="13" t="s">
        <v>34</v>
      </c>
      <c r="AX306" s="13" t="s">
        <v>73</v>
      </c>
      <c r="AY306" s="157" t="s">
        <v>135</v>
      </c>
    </row>
    <row r="307" spans="2:51" s="12" customFormat="1">
      <c r="B307" s="149"/>
      <c r="D307" s="150" t="s">
        <v>146</v>
      </c>
      <c r="E307" s="151" t="s">
        <v>21</v>
      </c>
      <c r="F307" s="152" t="s">
        <v>569</v>
      </c>
      <c r="H307" s="151" t="s">
        <v>21</v>
      </c>
      <c r="I307" s="153"/>
      <c r="L307" s="149"/>
      <c r="M307" s="154"/>
      <c r="T307" s="155"/>
      <c r="AT307" s="151" t="s">
        <v>146</v>
      </c>
      <c r="AU307" s="151" t="s">
        <v>82</v>
      </c>
      <c r="AV307" s="12" t="s">
        <v>80</v>
      </c>
      <c r="AW307" s="12" t="s">
        <v>34</v>
      </c>
      <c r="AX307" s="12" t="s">
        <v>73</v>
      </c>
      <c r="AY307" s="151" t="s">
        <v>135</v>
      </c>
    </row>
    <row r="308" spans="2:51" s="12" customFormat="1">
      <c r="B308" s="149"/>
      <c r="D308" s="150" t="s">
        <v>146</v>
      </c>
      <c r="E308" s="151" t="s">
        <v>21</v>
      </c>
      <c r="F308" s="152" t="s">
        <v>566</v>
      </c>
      <c r="H308" s="151" t="s">
        <v>21</v>
      </c>
      <c r="I308" s="153"/>
      <c r="L308" s="149"/>
      <c r="M308" s="154"/>
      <c r="T308" s="155"/>
      <c r="AT308" s="151" t="s">
        <v>146</v>
      </c>
      <c r="AU308" s="151" t="s">
        <v>82</v>
      </c>
      <c r="AV308" s="12" t="s">
        <v>80</v>
      </c>
      <c r="AW308" s="12" t="s">
        <v>34</v>
      </c>
      <c r="AX308" s="12" t="s">
        <v>73</v>
      </c>
      <c r="AY308" s="151" t="s">
        <v>135</v>
      </c>
    </row>
    <row r="309" spans="2:51" s="13" customFormat="1">
      <c r="B309" s="156"/>
      <c r="D309" s="150" t="s">
        <v>146</v>
      </c>
      <c r="E309" s="157" t="s">
        <v>21</v>
      </c>
      <c r="F309" s="158" t="s">
        <v>382</v>
      </c>
      <c r="H309" s="159">
        <v>51.667999999999999</v>
      </c>
      <c r="I309" s="160"/>
      <c r="L309" s="156"/>
      <c r="M309" s="161"/>
      <c r="T309" s="162"/>
      <c r="AT309" s="157" t="s">
        <v>146</v>
      </c>
      <c r="AU309" s="157" t="s">
        <v>82</v>
      </c>
      <c r="AV309" s="13" t="s">
        <v>82</v>
      </c>
      <c r="AW309" s="13" t="s">
        <v>34</v>
      </c>
      <c r="AX309" s="13" t="s">
        <v>73</v>
      </c>
      <c r="AY309" s="157" t="s">
        <v>135</v>
      </c>
    </row>
    <row r="310" spans="2:51" s="12" customFormat="1">
      <c r="B310" s="149"/>
      <c r="D310" s="150" t="s">
        <v>146</v>
      </c>
      <c r="E310" s="151" t="s">
        <v>21</v>
      </c>
      <c r="F310" s="152" t="s">
        <v>570</v>
      </c>
      <c r="H310" s="151" t="s">
        <v>21</v>
      </c>
      <c r="I310" s="153"/>
      <c r="L310" s="149"/>
      <c r="M310" s="154"/>
      <c r="T310" s="155"/>
      <c r="AT310" s="151" t="s">
        <v>146</v>
      </c>
      <c r="AU310" s="151" t="s">
        <v>82</v>
      </c>
      <c r="AV310" s="12" t="s">
        <v>80</v>
      </c>
      <c r="AW310" s="12" t="s">
        <v>34</v>
      </c>
      <c r="AX310" s="12" t="s">
        <v>73</v>
      </c>
      <c r="AY310" s="151" t="s">
        <v>135</v>
      </c>
    </row>
    <row r="311" spans="2:51" s="13" customFormat="1">
      <c r="B311" s="156"/>
      <c r="D311" s="150" t="s">
        <v>146</v>
      </c>
      <c r="E311" s="157" t="s">
        <v>21</v>
      </c>
      <c r="F311" s="158" t="s">
        <v>595</v>
      </c>
      <c r="H311" s="159">
        <v>0.78200000000000003</v>
      </c>
      <c r="I311" s="160"/>
      <c r="L311" s="156"/>
      <c r="M311" s="161"/>
      <c r="T311" s="162"/>
      <c r="AT311" s="157" t="s">
        <v>146</v>
      </c>
      <c r="AU311" s="157" t="s">
        <v>82</v>
      </c>
      <c r="AV311" s="13" t="s">
        <v>82</v>
      </c>
      <c r="AW311" s="13" t="s">
        <v>34</v>
      </c>
      <c r="AX311" s="13" t="s">
        <v>73</v>
      </c>
      <c r="AY311" s="157" t="s">
        <v>135</v>
      </c>
    </row>
    <row r="312" spans="2:51" s="12" customFormat="1">
      <c r="B312" s="149"/>
      <c r="D312" s="150" t="s">
        <v>146</v>
      </c>
      <c r="E312" s="151" t="s">
        <v>21</v>
      </c>
      <c r="F312" s="152" t="s">
        <v>572</v>
      </c>
      <c r="H312" s="151" t="s">
        <v>21</v>
      </c>
      <c r="I312" s="153"/>
      <c r="L312" s="149"/>
      <c r="M312" s="154"/>
      <c r="T312" s="155"/>
      <c r="AT312" s="151" t="s">
        <v>146</v>
      </c>
      <c r="AU312" s="151" t="s">
        <v>82</v>
      </c>
      <c r="AV312" s="12" t="s">
        <v>80</v>
      </c>
      <c r="AW312" s="12" t="s">
        <v>34</v>
      </c>
      <c r="AX312" s="12" t="s">
        <v>73</v>
      </c>
      <c r="AY312" s="151" t="s">
        <v>135</v>
      </c>
    </row>
    <row r="313" spans="2:51" s="12" customFormat="1">
      <c r="B313" s="149"/>
      <c r="D313" s="150" t="s">
        <v>146</v>
      </c>
      <c r="E313" s="151" t="s">
        <v>21</v>
      </c>
      <c r="F313" s="152" t="s">
        <v>408</v>
      </c>
      <c r="H313" s="151" t="s">
        <v>21</v>
      </c>
      <c r="I313" s="153"/>
      <c r="L313" s="149"/>
      <c r="M313" s="154"/>
      <c r="T313" s="155"/>
      <c r="AT313" s="151" t="s">
        <v>146</v>
      </c>
      <c r="AU313" s="151" t="s">
        <v>82</v>
      </c>
      <c r="AV313" s="12" t="s">
        <v>80</v>
      </c>
      <c r="AW313" s="12" t="s">
        <v>34</v>
      </c>
      <c r="AX313" s="12" t="s">
        <v>73</v>
      </c>
      <c r="AY313" s="151" t="s">
        <v>135</v>
      </c>
    </row>
    <row r="314" spans="2:51" s="13" customFormat="1">
      <c r="B314" s="156"/>
      <c r="D314" s="150" t="s">
        <v>146</v>
      </c>
      <c r="E314" s="157" t="s">
        <v>21</v>
      </c>
      <c r="F314" s="158" t="s">
        <v>596</v>
      </c>
      <c r="H314" s="159">
        <v>7.3159999999999998</v>
      </c>
      <c r="I314" s="160"/>
      <c r="L314" s="156"/>
      <c r="M314" s="161"/>
      <c r="T314" s="162"/>
      <c r="AT314" s="157" t="s">
        <v>146</v>
      </c>
      <c r="AU314" s="157" t="s">
        <v>82</v>
      </c>
      <c r="AV314" s="13" t="s">
        <v>82</v>
      </c>
      <c r="AW314" s="13" t="s">
        <v>34</v>
      </c>
      <c r="AX314" s="13" t="s">
        <v>73</v>
      </c>
      <c r="AY314" s="157" t="s">
        <v>135</v>
      </c>
    </row>
    <row r="315" spans="2:51" s="12" customFormat="1">
      <c r="B315" s="149"/>
      <c r="D315" s="150" t="s">
        <v>146</v>
      </c>
      <c r="E315" s="151" t="s">
        <v>21</v>
      </c>
      <c r="F315" s="152" t="s">
        <v>410</v>
      </c>
      <c r="H315" s="151" t="s">
        <v>21</v>
      </c>
      <c r="I315" s="153"/>
      <c r="L315" s="149"/>
      <c r="M315" s="154"/>
      <c r="T315" s="155"/>
      <c r="AT315" s="151" t="s">
        <v>146</v>
      </c>
      <c r="AU315" s="151" t="s">
        <v>82</v>
      </c>
      <c r="AV315" s="12" t="s">
        <v>80</v>
      </c>
      <c r="AW315" s="12" t="s">
        <v>34</v>
      </c>
      <c r="AX315" s="12" t="s">
        <v>73</v>
      </c>
      <c r="AY315" s="151" t="s">
        <v>135</v>
      </c>
    </row>
    <row r="316" spans="2:51" s="13" customFormat="1">
      <c r="B316" s="156"/>
      <c r="D316" s="150" t="s">
        <v>146</v>
      </c>
      <c r="E316" s="157" t="s">
        <v>21</v>
      </c>
      <c r="F316" s="158" t="s">
        <v>597</v>
      </c>
      <c r="H316" s="159">
        <v>8.9640000000000004</v>
      </c>
      <c r="I316" s="160"/>
      <c r="L316" s="156"/>
      <c r="M316" s="161"/>
      <c r="T316" s="162"/>
      <c r="AT316" s="157" t="s">
        <v>146</v>
      </c>
      <c r="AU316" s="157" t="s">
        <v>82</v>
      </c>
      <c r="AV316" s="13" t="s">
        <v>82</v>
      </c>
      <c r="AW316" s="13" t="s">
        <v>34</v>
      </c>
      <c r="AX316" s="13" t="s">
        <v>73</v>
      </c>
      <c r="AY316" s="157" t="s">
        <v>135</v>
      </c>
    </row>
    <row r="317" spans="2:51" s="12" customFormat="1">
      <c r="B317" s="149"/>
      <c r="D317" s="150" t="s">
        <v>146</v>
      </c>
      <c r="E317" s="151" t="s">
        <v>21</v>
      </c>
      <c r="F317" s="152" t="s">
        <v>575</v>
      </c>
      <c r="H317" s="151" t="s">
        <v>21</v>
      </c>
      <c r="I317" s="153"/>
      <c r="L317" s="149"/>
      <c r="M317" s="154"/>
      <c r="T317" s="155"/>
      <c r="AT317" s="151" t="s">
        <v>146</v>
      </c>
      <c r="AU317" s="151" t="s">
        <v>82</v>
      </c>
      <c r="AV317" s="12" t="s">
        <v>80</v>
      </c>
      <c r="AW317" s="12" t="s">
        <v>34</v>
      </c>
      <c r="AX317" s="12" t="s">
        <v>73</v>
      </c>
      <c r="AY317" s="151" t="s">
        <v>135</v>
      </c>
    </row>
    <row r="318" spans="2:51" s="12" customFormat="1">
      <c r="B318" s="149"/>
      <c r="D318" s="150" t="s">
        <v>146</v>
      </c>
      <c r="E318" s="151" t="s">
        <v>21</v>
      </c>
      <c r="F318" s="152" t="s">
        <v>566</v>
      </c>
      <c r="H318" s="151" t="s">
        <v>21</v>
      </c>
      <c r="I318" s="153"/>
      <c r="L318" s="149"/>
      <c r="M318" s="154"/>
      <c r="T318" s="155"/>
      <c r="AT318" s="151" t="s">
        <v>146</v>
      </c>
      <c r="AU318" s="151" t="s">
        <v>82</v>
      </c>
      <c r="AV318" s="12" t="s">
        <v>80</v>
      </c>
      <c r="AW318" s="12" t="s">
        <v>34</v>
      </c>
      <c r="AX318" s="12" t="s">
        <v>73</v>
      </c>
      <c r="AY318" s="151" t="s">
        <v>135</v>
      </c>
    </row>
    <row r="319" spans="2:51" s="13" customFormat="1">
      <c r="B319" s="156"/>
      <c r="D319" s="150" t="s">
        <v>146</v>
      </c>
      <c r="E319" s="157" t="s">
        <v>21</v>
      </c>
      <c r="F319" s="158" t="s">
        <v>377</v>
      </c>
      <c r="H319" s="159">
        <v>1086.1959999999999</v>
      </c>
      <c r="I319" s="160"/>
      <c r="L319" s="156"/>
      <c r="M319" s="161"/>
      <c r="T319" s="162"/>
      <c r="AT319" s="157" t="s">
        <v>146</v>
      </c>
      <c r="AU319" s="157" t="s">
        <v>82</v>
      </c>
      <c r="AV319" s="13" t="s">
        <v>82</v>
      </c>
      <c r="AW319" s="13" t="s">
        <v>34</v>
      </c>
      <c r="AX319" s="13" t="s">
        <v>73</v>
      </c>
      <c r="AY319" s="157" t="s">
        <v>135</v>
      </c>
    </row>
    <row r="320" spans="2:51" s="12" customFormat="1">
      <c r="B320" s="149"/>
      <c r="D320" s="150" t="s">
        <v>146</v>
      </c>
      <c r="E320" s="151" t="s">
        <v>21</v>
      </c>
      <c r="F320" s="152" t="s">
        <v>576</v>
      </c>
      <c r="H320" s="151" t="s">
        <v>21</v>
      </c>
      <c r="I320" s="153"/>
      <c r="L320" s="149"/>
      <c r="M320" s="154"/>
      <c r="T320" s="155"/>
      <c r="AT320" s="151" t="s">
        <v>146</v>
      </c>
      <c r="AU320" s="151" t="s">
        <v>82</v>
      </c>
      <c r="AV320" s="12" t="s">
        <v>80</v>
      </c>
      <c r="AW320" s="12" t="s">
        <v>34</v>
      </c>
      <c r="AX320" s="12" t="s">
        <v>73</v>
      </c>
      <c r="AY320" s="151" t="s">
        <v>135</v>
      </c>
    </row>
    <row r="321" spans="2:65" s="13" customFormat="1">
      <c r="B321" s="156"/>
      <c r="D321" s="150" t="s">
        <v>146</v>
      </c>
      <c r="E321" s="157" t="s">
        <v>21</v>
      </c>
      <c r="F321" s="158" t="s">
        <v>598</v>
      </c>
      <c r="H321" s="159">
        <v>3.8</v>
      </c>
      <c r="I321" s="160"/>
      <c r="L321" s="156"/>
      <c r="M321" s="161"/>
      <c r="T321" s="162"/>
      <c r="AT321" s="157" t="s">
        <v>146</v>
      </c>
      <c r="AU321" s="157" t="s">
        <v>82</v>
      </c>
      <c r="AV321" s="13" t="s">
        <v>82</v>
      </c>
      <c r="AW321" s="13" t="s">
        <v>34</v>
      </c>
      <c r="AX321" s="13" t="s">
        <v>73</v>
      </c>
      <c r="AY321" s="157" t="s">
        <v>135</v>
      </c>
    </row>
    <row r="322" spans="2:65" s="12" customFormat="1">
      <c r="B322" s="149"/>
      <c r="D322" s="150" t="s">
        <v>146</v>
      </c>
      <c r="E322" s="151" t="s">
        <v>21</v>
      </c>
      <c r="F322" s="152" t="s">
        <v>578</v>
      </c>
      <c r="H322" s="151" t="s">
        <v>21</v>
      </c>
      <c r="I322" s="153"/>
      <c r="L322" s="149"/>
      <c r="M322" s="154"/>
      <c r="T322" s="155"/>
      <c r="AT322" s="151" t="s">
        <v>146</v>
      </c>
      <c r="AU322" s="151" t="s">
        <v>82</v>
      </c>
      <c r="AV322" s="12" t="s">
        <v>80</v>
      </c>
      <c r="AW322" s="12" t="s">
        <v>34</v>
      </c>
      <c r="AX322" s="12" t="s">
        <v>73</v>
      </c>
      <c r="AY322" s="151" t="s">
        <v>135</v>
      </c>
    </row>
    <row r="323" spans="2:65" s="13" customFormat="1">
      <c r="B323" s="156"/>
      <c r="D323" s="150" t="s">
        <v>146</v>
      </c>
      <c r="E323" s="157" t="s">
        <v>21</v>
      </c>
      <c r="F323" s="158" t="s">
        <v>599</v>
      </c>
      <c r="H323" s="159">
        <v>117.76</v>
      </c>
      <c r="I323" s="160"/>
      <c r="L323" s="156"/>
      <c r="M323" s="161"/>
      <c r="T323" s="162"/>
      <c r="AT323" s="157" t="s">
        <v>146</v>
      </c>
      <c r="AU323" s="157" t="s">
        <v>82</v>
      </c>
      <c r="AV323" s="13" t="s">
        <v>82</v>
      </c>
      <c r="AW323" s="13" t="s">
        <v>34</v>
      </c>
      <c r="AX323" s="13" t="s">
        <v>73</v>
      </c>
      <c r="AY323" s="157" t="s">
        <v>135</v>
      </c>
    </row>
    <row r="324" spans="2:65" s="12" customFormat="1">
      <c r="B324" s="149"/>
      <c r="D324" s="150" t="s">
        <v>146</v>
      </c>
      <c r="E324" s="151" t="s">
        <v>21</v>
      </c>
      <c r="F324" s="152" t="s">
        <v>600</v>
      </c>
      <c r="H324" s="151" t="s">
        <v>21</v>
      </c>
      <c r="I324" s="153"/>
      <c r="L324" s="149"/>
      <c r="M324" s="154"/>
      <c r="T324" s="155"/>
      <c r="AT324" s="151" t="s">
        <v>146</v>
      </c>
      <c r="AU324" s="151" t="s">
        <v>82</v>
      </c>
      <c r="AV324" s="12" t="s">
        <v>80</v>
      </c>
      <c r="AW324" s="12" t="s">
        <v>34</v>
      </c>
      <c r="AX324" s="12" t="s">
        <v>73</v>
      </c>
      <c r="AY324" s="151" t="s">
        <v>135</v>
      </c>
    </row>
    <row r="325" spans="2:65" s="13" customFormat="1">
      <c r="B325" s="156"/>
      <c r="D325" s="150" t="s">
        <v>146</v>
      </c>
      <c r="E325" s="157" t="s">
        <v>21</v>
      </c>
      <c r="F325" s="158" t="s">
        <v>601</v>
      </c>
      <c r="H325" s="159">
        <v>25.215</v>
      </c>
      <c r="I325" s="160"/>
      <c r="L325" s="156"/>
      <c r="M325" s="161"/>
      <c r="T325" s="162"/>
      <c r="AT325" s="157" t="s">
        <v>146</v>
      </c>
      <c r="AU325" s="157" t="s">
        <v>82</v>
      </c>
      <c r="AV325" s="13" t="s">
        <v>82</v>
      </c>
      <c r="AW325" s="13" t="s">
        <v>34</v>
      </c>
      <c r="AX325" s="13" t="s">
        <v>73</v>
      </c>
      <c r="AY325" s="157" t="s">
        <v>135</v>
      </c>
    </row>
    <row r="326" spans="2:65" s="13" customFormat="1">
      <c r="B326" s="156"/>
      <c r="D326" s="150" t="s">
        <v>146</v>
      </c>
      <c r="E326" s="157" t="s">
        <v>21</v>
      </c>
      <c r="F326" s="158" t="s">
        <v>602</v>
      </c>
      <c r="H326" s="159">
        <v>33.256</v>
      </c>
      <c r="I326" s="160"/>
      <c r="L326" s="156"/>
      <c r="M326" s="161"/>
      <c r="T326" s="162"/>
      <c r="AT326" s="157" t="s">
        <v>146</v>
      </c>
      <c r="AU326" s="157" t="s">
        <v>82</v>
      </c>
      <c r="AV326" s="13" t="s">
        <v>82</v>
      </c>
      <c r="AW326" s="13" t="s">
        <v>34</v>
      </c>
      <c r="AX326" s="13" t="s">
        <v>73</v>
      </c>
      <c r="AY326" s="157" t="s">
        <v>135</v>
      </c>
    </row>
    <row r="327" spans="2:65" s="12" customFormat="1">
      <c r="B327" s="149"/>
      <c r="D327" s="150" t="s">
        <v>146</v>
      </c>
      <c r="E327" s="151" t="s">
        <v>21</v>
      </c>
      <c r="F327" s="152" t="s">
        <v>603</v>
      </c>
      <c r="H327" s="151" t="s">
        <v>21</v>
      </c>
      <c r="I327" s="153"/>
      <c r="L327" s="149"/>
      <c r="M327" s="154"/>
      <c r="T327" s="155"/>
      <c r="AT327" s="151" t="s">
        <v>146</v>
      </c>
      <c r="AU327" s="151" t="s">
        <v>82</v>
      </c>
      <c r="AV327" s="12" t="s">
        <v>80</v>
      </c>
      <c r="AW327" s="12" t="s">
        <v>34</v>
      </c>
      <c r="AX327" s="12" t="s">
        <v>73</v>
      </c>
      <c r="AY327" s="151" t="s">
        <v>135</v>
      </c>
    </row>
    <row r="328" spans="2:65" s="12" customFormat="1">
      <c r="B328" s="149"/>
      <c r="D328" s="150" t="s">
        <v>146</v>
      </c>
      <c r="E328" s="151" t="s">
        <v>21</v>
      </c>
      <c r="F328" s="152" t="s">
        <v>455</v>
      </c>
      <c r="H328" s="151" t="s">
        <v>21</v>
      </c>
      <c r="I328" s="153"/>
      <c r="L328" s="149"/>
      <c r="M328" s="154"/>
      <c r="T328" s="155"/>
      <c r="AT328" s="151" t="s">
        <v>146</v>
      </c>
      <c r="AU328" s="151" t="s">
        <v>82</v>
      </c>
      <c r="AV328" s="12" t="s">
        <v>80</v>
      </c>
      <c r="AW328" s="12" t="s">
        <v>34</v>
      </c>
      <c r="AX328" s="12" t="s">
        <v>73</v>
      </c>
      <c r="AY328" s="151" t="s">
        <v>135</v>
      </c>
    </row>
    <row r="329" spans="2:65" s="13" customFormat="1">
      <c r="B329" s="156"/>
      <c r="D329" s="150" t="s">
        <v>146</v>
      </c>
      <c r="E329" s="157" t="s">
        <v>21</v>
      </c>
      <c r="F329" s="158" t="s">
        <v>604</v>
      </c>
      <c r="H329" s="159">
        <v>54.625999999999998</v>
      </c>
      <c r="I329" s="160"/>
      <c r="L329" s="156"/>
      <c r="M329" s="161"/>
      <c r="T329" s="162"/>
      <c r="AT329" s="157" t="s">
        <v>146</v>
      </c>
      <c r="AU329" s="157" t="s">
        <v>82</v>
      </c>
      <c r="AV329" s="13" t="s">
        <v>82</v>
      </c>
      <c r="AW329" s="13" t="s">
        <v>34</v>
      </c>
      <c r="AX329" s="13" t="s">
        <v>73</v>
      </c>
      <c r="AY329" s="157" t="s">
        <v>135</v>
      </c>
    </row>
    <row r="330" spans="2:65" s="15" customFormat="1">
      <c r="B330" s="175"/>
      <c r="D330" s="150" t="s">
        <v>146</v>
      </c>
      <c r="E330" s="176" t="s">
        <v>367</v>
      </c>
      <c r="F330" s="177" t="s">
        <v>426</v>
      </c>
      <c r="H330" s="178">
        <v>1513.79</v>
      </c>
      <c r="I330" s="179"/>
      <c r="L330" s="175"/>
      <c r="M330" s="180"/>
      <c r="T330" s="181"/>
      <c r="AT330" s="176" t="s">
        <v>146</v>
      </c>
      <c r="AU330" s="176" t="s">
        <v>82</v>
      </c>
      <c r="AV330" s="15" t="s">
        <v>89</v>
      </c>
      <c r="AW330" s="15" t="s">
        <v>34</v>
      </c>
      <c r="AX330" s="15" t="s">
        <v>73</v>
      </c>
      <c r="AY330" s="176" t="s">
        <v>135</v>
      </c>
    </row>
    <row r="331" spans="2:65" s="14" customFormat="1">
      <c r="B331" s="163"/>
      <c r="D331" s="150" t="s">
        <v>146</v>
      </c>
      <c r="E331" s="164" t="s">
        <v>21</v>
      </c>
      <c r="F331" s="165" t="s">
        <v>153</v>
      </c>
      <c r="H331" s="166">
        <v>1513.79</v>
      </c>
      <c r="I331" s="167"/>
      <c r="L331" s="163"/>
      <c r="M331" s="168"/>
      <c r="T331" s="169"/>
      <c r="AT331" s="164" t="s">
        <v>146</v>
      </c>
      <c r="AU331" s="164" t="s">
        <v>82</v>
      </c>
      <c r="AV331" s="14" t="s">
        <v>92</v>
      </c>
      <c r="AW331" s="14" t="s">
        <v>34</v>
      </c>
      <c r="AX331" s="14" t="s">
        <v>80</v>
      </c>
      <c r="AY331" s="164" t="s">
        <v>135</v>
      </c>
    </row>
    <row r="332" spans="2:65" s="1" customFormat="1" ht="49.2" customHeight="1">
      <c r="B332" s="33"/>
      <c r="C332" s="182" t="s">
        <v>586</v>
      </c>
      <c r="D332" s="182" t="s">
        <v>459</v>
      </c>
      <c r="E332" s="183" t="s">
        <v>605</v>
      </c>
      <c r="F332" s="184" t="s">
        <v>606</v>
      </c>
      <c r="G332" s="185" t="s">
        <v>194</v>
      </c>
      <c r="H332" s="186">
        <v>1763.5650000000001</v>
      </c>
      <c r="I332" s="187"/>
      <c r="J332" s="188">
        <f>ROUND(I332*H332,2)</f>
        <v>0</v>
      </c>
      <c r="K332" s="184" t="s">
        <v>142</v>
      </c>
      <c r="L332" s="189"/>
      <c r="M332" s="190" t="s">
        <v>21</v>
      </c>
      <c r="N332" s="191" t="s">
        <v>44</v>
      </c>
      <c r="P332" s="141">
        <f>O332*H332</f>
        <v>0</v>
      </c>
      <c r="Q332" s="141">
        <v>4.3E-3</v>
      </c>
      <c r="R332" s="141">
        <f>Q332*H332</f>
        <v>7.5833295000000005</v>
      </c>
      <c r="S332" s="141">
        <v>0</v>
      </c>
      <c r="T332" s="142">
        <f>S332*H332</f>
        <v>0</v>
      </c>
      <c r="AR332" s="143" t="s">
        <v>586</v>
      </c>
      <c r="AT332" s="143" t="s">
        <v>459</v>
      </c>
      <c r="AU332" s="143" t="s">
        <v>82</v>
      </c>
      <c r="AY332" s="18" t="s">
        <v>135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8" t="s">
        <v>80</v>
      </c>
      <c r="BK332" s="144">
        <f>ROUND(I332*H332,2)</f>
        <v>0</v>
      </c>
      <c r="BL332" s="18" t="s">
        <v>251</v>
      </c>
      <c r="BM332" s="143" t="s">
        <v>607</v>
      </c>
    </row>
    <row r="333" spans="2:65" s="13" customFormat="1">
      <c r="B333" s="156"/>
      <c r="D333" s="150" t="s">
        <v>146</v>
      </c>
      <c r="E333" s="157" t="s">
        <v>21</v>
      </c>
      <c r="F333" s="158" t="s">
        <v>608</v>
      </c>
      <c r="H333" s="159">
        <v>1763.5650000000001</v>
      </c>
      <c r="I333" s="160"/>
      <c r="L333" s="156"/>
      <c r="M333" s="161"/>
      <c r="T333" s="162"/>
      <c r="AT333" s="157" t="s">
        <v>146</v>
      </c>
      <c r="AU333" s="157" t="s">
        <v>82</v>
      </c>
      <c r="AV333" s="13" t="s">
        <v>82</v>
      </c>
      <c r="AW333" s="13" t="s">
        <v>34</v>
      </c>
      <c r="AX333" s="13" t="s">
        <v>73</v>
      </c>
      <c r="AY333" s="157" t="s">
        <v>135</v>
      </c>
    </row>
    <row r="334" spans="2:65" s="14" customFormat="1">
      <c r="B334" s="163"/>
      <c r="D334" s="150" t="s">
        <v>146</v>
      </c>
      <c r="E334" s="164" t="s">
        <v>21</v>
      </c>
      <c r="F334" s="165" t="s">
        <v>153</v>
      </c>
      <c r="H334" s="166">
        <v>1763.5650000000001</v>
      </c>
      <c r="I334" s="167"/>
      <c r="L334" s="163"/>
      <c r="M334" s="168"/>
      <c r="T334" s="169"/>
      <c r="AT334" s="164" t="s">
        <v>146</v>
      </c>
      <c r="AU334" s="164" t="s">
        <v>82</v>
      </c>
      <c r="AV334" s="14" t="s">
        <v>92</v>
      </c>
      <c r="AW334" s="14" t="s">
        <v>34</v>
      </c>
      <c r="AX334" s="14" t="s">
        <v>80</v>
      </c>
      <c r="AY334" s="164" t="s">
        <v>135</v>
      </c>
    </row>
    <row r="335" spans="2:65" s="1" customFormat="1" ht="24.15" customHeight="1">
      <c r="B335" s="33"/>
      <c r="C335" s="132" t="s">
        <v>609</v>
      </c>
      <c r="D335" s="132" t="s">
        <v>138</v>
      </c>
      <c r="E335" s="133" t="s">
        <v>610</v>
      </c>
      <c r="F335" s="134" t="s">
        <v>611</v>
      </c>
      <c r="G335" s="135" t="s">
        <v>194</v>
      </c>
      <c r="H335" s="136">
        <v>3027.4319999999998</v>
      </c>
      <c r="I335" s="137"/>
      <c r="J335" s="138">
        <f>ROUND(I335*H335,2)</f>
        <v>0</v>
      </c>
      <c r="K335" s="134" t="s">
        <v>142</v>
      </c>
      <c r="L335" s="33"/>
      <c r="M335" s="139" t="s">
        <v>21</v>
      </c>
      <c r="N335" s="140" t="s">
        <v>44</v>
      </c>
      <c r="P335" s="141">
        <f>O335*H335</f>
        <v>0</v>
      </c>
      <c r="Q335" s="141">
        <v>8.8000000000000003E-4</v>
      </c>
      <c r="R335" s="141">
        <f>Q335*H335</f>
        <v>2.6641401600000001</v>
      </c>
      <c r="S335" s="141">
        <v>0</v>
      </c>
      <c r="T335" s="142">
        <f>S335*H335</f>
        <v>0</v>
      </c>
      <c r="AR335" s="143" t="s">
        <v>251</v>
      </c>
      <c r="AT335" s="143" t="s">
        <v>138</v>
      </c>
      <c r="AU335" s="143" t="s">
        <v>82</v>
      </c>
      <c r="AY335" s="18" t="s">
        <v>135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8" t="s">
        <v>80</v>
      </c>
      <c r="BK335" s="144">
        <f>ROUND(I335*H335,2)</f>
        <v>0</v>
      </c>
      <c r="BL335" s="18" t="s">
        <v>251</v>
      </c>
      <c r="BM335" s="143" t="s">
        <v>612</v>
      </c>
    </row>
    <row r="336" spans="2:65" s="1" customFormat="1">
      <c r="B336" s="33"/>
      <c r="D336" s="145" t="s">
        <v>144</v>
      </c>
      <c r="F336" s="146" t="s">
        <v>613</v>
      </c>
      <c r="I336" s="147"/>
      <c r="L336" s="33"/>
      <c r="M336" s="148"/>
      <c r="T336" s="54"/>
      <c r="AT336" s="18" t="s">
        <v>144</v>
      </c>
      <c r="AU336" s="18" t="s">
        <v>82</v>
      </c>
    </row>
    <row r="337" spans="2:51" s="12" customFormat="1">
      <c r="B337" s="149"/>
      <c r="D337" s="150" t="s">
        <v>146</v>
      </c>
      <c r="E337" s="151" t="s">
        <v>21</v>
      </c>
      <c r="F337" s="152" t="s">
        <v>565</v>
      </c>
      <c r="H337" s="151" t="s">
        <v>21</v>
      </c>
      <c r="I337" s="153"/>
      <c r="L337" s="149"/>
      <c r="M337" s="154"/>
      <c r="T337" s="155"/>
      <c r="AT337" s="151" t="s">
        <v>146</v>
      </c>
      <c r="AU337" s="151" t="s">
        <v>82</v>
      </c>
      <c r="AV337" s="12" t="s">
        <v>80</v>
      </c>
      <c r="AW337" s="12" t="s">
        <v>34</v>
      </c>
      <c r="AX337" s="12" t="s">
        <v>73</v>
      </c>
      <c r="AY337" s="151" t="s">
        <v>135</v>
      </c>
    </row>
    <row r="338" spans="2:51" s="12" customFormat="1">
      <c r="B338" s="149"/>
      <c r="D338" s="150" t="s">
        <v>146</v>
      </c>
      <c r="E338" s="151" t="s">
        <v>21</v>
      </c>
      <c r="F338" s="152" t="s">
        <v>566</v>
      </c>
      <c r="H338" s="151" t="s">
        <v>21</v>
      </c>
      <c r="I338" s="153"/>
      <c r="L338" s="149"/>
      <c r="M338" s="154"/>
      <c r="T338" s="155"/>
      <c r="AT338" s="151" t="s">
        <v>146</v>
      </c>
      <c r="AU338" s="151" t="s">
        <v>82</v>
      </c>
      <c r="AV338" s="12" t="s">
        <v>80</v>
      </c>
      <c r="AW338" s="12" t="s">
        <v>34</v>
      </c>
      <c r="AX338" s="12" t="s">
        <v>73</v>
      </c>
      <c r="AY338" s="151" t="s">
        <v>135</v>
      </c>
    </row>
    <row r="339" spans="2:51" s="13" customFormat="1">
      <c r="B339" s="156"/>
      <c r="D339" s="150" t="s">
        <v>146</v>
      </c>
      <c r="E339" s="157" t="s">
        <v>21</v>
      </c>
      <c r="F339" s="158" t="s">
        <v>380</v>
      </c>
      <c r="H339" s="159">
        <v>119.25700000000001</v>
      </c>
      <c r="I339" s="160"/>
      <c r="L339" s="156"/>
      <c r="M339" s="161"/>
      <c r="T339" s="162"/>
      <c r="AT339" s="157" t="s">
        <v>146</v>
      </c>
      <c r="AU339" s="157" t="s">
        <v>82</v>
      </c>
      <c r="AV339" s="13" t="s">
        <v>82</v>
      </c>
      <c r="AW339" s="13" t="s">
        <v>34</v>
      </c>
      <c r="AX339" s="13" t="s">
        <v>73</v>
      </c>
      <c r="AY339" s="157" t="s">
        <v>135</v>
      </c>
    </row>
    <row r="340" spans="2:51" s="12" customFormat="1">
      <c r="B340" s="149"/>
      <c r="D340" s="150" t="s">
        <v>146</v>
      </c>
      <c r="E340" s="151" t="s">
        <v>21</v>
      </c>
      <c r="F340" s="152" t="s">
        <v>567</v>
      </c>
      <c r="H340" s="151" t="s">
        <v>21</v>
      </c>
      <c r="I340" s="153"/>
      <c r="L340" s="149"/>
      <c r="M340" s="154"/>
      <c r="T340" s="155"/>
      <c r="AT340" s="151" t="s">
        <v>146</v>
      </c>
      <c r="AU340" s="151" t="s">
        <v>82</v>
      </c>
      <c r="AV340" s="12" t="s">
        <v>80</v>
      </c>
      <c r="AW340" s="12" t="s">
        <v>34</v>
      </c>
      <c r="AX340" s="12" t="s">
        <v>73</v>
      </c>
      <c r="AY340" s="151" t="s">
        <v>135</v>
      </c>
    </row>
    <row r="341" spans="2:51" s="13" customFormat="1">
      <c r="B341" s="156"/>
      <c r="D341" s="150" t="s">
        <v>146</v>
      </c>
      <c r="E341" s="157" t="s">
        <v>21</v>
      </c>
      <c r="F341" s="158" t="s">
        <v>614</v>
      </c>
      <c r="H341" s="159">
        <v>26.207999999999998</v>
      </c>
      <c r="I341" s="160"/>
      <c r="L341" s="156"/>
      <c r="M341" s="161"/>
      <c r="T341" s="162"/>
      <c r="AT341" s="157" t="s">
        <v>146</v>
      </c>
      <c r="AU341" s="157" t="s">
        <v>82</v>
      </c>
      <c r="AV341" s="13" t="s">
        <v>82</v>
      </c>
      <c r="AW341" s="13" t="s">
        <v>34</v>
      </c>
      <c r="AX341" s="13" t="s">
        <v>73</v>
      </c>
      <c r="AY341" s="157" t="s">
        <v>135</v>
      </c>
    </row>
    <row r="342" spans="2:51" s="15" customFormat="1">
      <c r="B342" s="175"/>
      <c r="D342" s="150" t="s">
        <v>146</v>
      </c>
      <c r="E342" s="176" t="s">
        <v>371</v>
      </c>
      <c r="F342" s="177" t="s">
        <v>426</v>
      </c>
      <c r="H342" s="178">
        <v>145.465</v>
      </c>
      <c r="I342" s="179"/>
      <c r="L342" s="175"/>
      <c r="M342" s="180"/>
      <c r="T342" s="181"/>
      <c r="AT342" s="176" t="s">
        <v>146</v>
      </c>
      <c r="AU342" s="176" t="s">
        <v>82</v>
      </c>
      <c r="AV342" s="15" t="s">
        <v>89</v>
      </c>
      <c r="AW342" s="15" t="s">
        <v>34</v>
      </c>
      <c r="AX342" s="15" t="s">
        <v>73</v>
      </c>
      <c r="AY342" s="176" t="s">
        <v>135</v>
      </c>
    </row>
    <row r="343" spans="2:51" s="12" customFormat="1">
      <c r="B343" s="149"/>
      <c r="D343" s="150" t="s">
        <v>146</v>
      </c>
      <c r="E343" s="151" t="s">
        <v>21</v>
      </c>
      <c r="F343" s="152" t="s">
        <v>569</v>
      </c>
      <c r="H343" s="151" t="s">
        <v>21</v>
      </c>
      <c r="I343" s="153"/>
      <c r="L343" s="149"/>
      <c r="M343" s="154"/>
      <c r="T343" s="155"/>
      <c r="AT343" s="151" t="s">
        <v>146</v>
      </c>
      <c r="AU343" s="151" t="s">
        <v>82</v>
      </c>
      <c r="AV343" s="12" t="s">
        <v>80</v>
      </c>
      <c r="AW343" s="12" t="s">
        <v>34</v>
      </c>
      <c r="AX343" s="12" t="s">
        <v>73</v>
      </c>
      <c r="AY343" s="151" t="s">
        <v>135</v>
      </c>
    </row>
    <row r="344" spans="2:51" s="12" customFormat="1">
      <c r="B344" s="149"/>
      <c r="D344" s="150" t="s">
        <v>146</v>
      </c>
      <c r="E344" s="151" t="s">
        <v>21</v>
      </c>
      <c r="F344" s="152" t="s">
        <v>566</v>
      </c>
      <c r="H344" s="151" t="s">
        <v>21</v>
      </c>
      <c r="I344" s="153"/>
      <c r="L344" s="149"/>
      <c r="M344" s="154"/>
      <c r="T344" s="155"/>
      <c r="AT344" s="151" t="s">
        <v>146</v>
      </c>
      <c r="AU344" s="151" t="s">
        <v>82</v>
      </c>
      <c r="AV344" s="12" t="s">
        <v>80</v>
      </c>
      <c r="AW344" s="12" t="s">
        <v>34</v>
      </c>
      <c r="AX344" s="12" t="s">
        <v>73</v>
      </c>
      <c r="AY344" s="151" t="s">
        <v>135</v>
      </c>
    </row>
    <row r="345" spans="2:51" s="13" customFormat="1">
      <c r="B345" s="156"/>
      <c r="D345" s="150" t="s">
        <v>146</v>
      </c>
      <c r="E345" s="157" t="s">
        <v>21</v>
      </c>
      <c r="F345" s="158" t="s">
        <v>382</v>
      </c>
      <c r="H345" s="159">
        <v>51.667999999999999</v>
      </c>
      <c r="I345" s="160"/>
      <c r="L345" s="156"/>
      <c r="M345" s="161"/>
      <c r="T345" s="162"/>
      <c r="AT345" s="157" t="s">
        <v>146</v>
      </c>
      <c r="AU345" s="157" t="s">
        <v>82</v>
      </c>
      <c r="AV345" s="13" t="s">
        <v>82</v>
      </c>
      <c r="AW345" s="13" t="s">
        <v>34</v>
      </c>
      <c r="AX345" s="13" t="s">
        <v>73</v>
      </c>
      <c r="AY345" s="157" t="s">
        <v>135</v>
      </c>
    </row>
    <row r="346" spans="2:51" s="12" customFormat="1">
      <c r="B346" s="149"/>
      <c r="D346" s="150" t="s">
        <v>146</v>
      </c>
      <c r="E346" s="151" t="s">
        <v>21</v>
      </c>
      <c r="F346" s="152" t="s">
        <v>570</v>
      </c>
      <c r="H346" s="151" t="s">
        <v>21</v>
      </c>
      <c r="I346" s="153"/>
      <c r="L346" s="149"/>
      <c r="M346" s="154"/>
      <c r="T346" s="155"/>
      <c r="AT346" s="151" t="s">
        <v>146</v>
      </c>
      <c r="AU346" s="151" t="s">
        <v>82</v>
      </c>
      <c r="AV346" s="12" t="s">
        <v>80</v>
      </c>
      <c r="AW346" s="12" t="s">
        <v>34</v>
      </c>
      <c r="AX346" s="12" t="s">
        <v>73</v>
      </c>
      <c r="AY346" s="151" t="s">
        <v>135</v>
      </c>
    </row>
    <row r="347" spans="2:51" s="13" customFormat="1">
      <c r="B347" s="156"/>
      <c r="D347" s="150" t="s">
        <v>146</v>
      </c>
      <c r="E347" s="157" t="s">
        <v>21</v>
      </c>
      <c r="F347" s="158" t="s">
        <v>615</v>
      </c>
      <c r="H347" s="159">
        <v>4.1399999999999997</v>
      </c>
      <c r="I347" s="160"/>
      <c r="L347" s="156"/>
      <c r="M347" s="161"/>
      <c r="T347" s="162"/>
      <c r="AT347" s="157" t="s">
        <v>146</v>
      </c>
      <c r="AU347" s="157" t="s">
        <v>82</v>
      </c>
      <c r="AV347" s="13" t="s">
        <v>82</v>
      </c>
      <c r="AW347" s="13" t="s">
        <v>34</v>
      </c>
      <c r="AX347" s="13" t="s">
        <v>73</v>
      </c>
      <c r="AY347" s="157" t="s">
        <v>135</v>
      </c>
    </row>
    <row r="348" spans="2:51" s="12" customFormat="1">
      <c r="B348" s="149"/>
      <c r="D348" s="150" t="s">
        <v>146</v>
      </c>
      <c r="E348" s="151" t="s">
        <v>21</v>
      </c>
      <c r="F348" s="152" t="s">
        <v>572</v>
      </c>
      <c r="H348" s="151" t="s">
        <v>21</v>
      </c>
      <c r="I348" s="153"/>
      <c r="L348" s="149"/>
      <c r="M348" s="154"/>
      <c r="T348" s="155"/>
      <c r="AT348" s="151" t="s">
        <v>146</v>
      </c>
      <c r="AU348" s="151" t="s">
        <v>82</v>
      </c>
      <c r="AV348" s="12" t="s">
        <v>80</v>
      </c>
      <c r="AW348" s="12" t="s">
        <v>34</v>
      </c>
      <c r="AX348" s="12" t="s">
        <v>73</v>
      </c>
      <c r="AY348" s="151" t="s">
        <v>135</v>
      </c>
    </row>
    <row r="349" spans="2:51" s="12" customFormat="1">
      <c r="B349" s="149"/>
      <c r="D349" s="150" t="s">
        <v>146</v>
      </c>
      <c r="E349" s="151" t="s">
        <v>21</v>
      </c>
      <c r="F349" s="152" t="s">
        <v>408</v>
      </c>
      <c r="H349" s="151" t="s">
        <v>21</v>
      </c>
      <c r="I349" s="153"/>
      <c r="L349" s="149"/>
      <c r="M349" s="154"/>
      <c r="T349" s="155"/>
      <c r="AT349" s="151" t="s">
        <v>146</v>
      </c>
      <c r="AU349" s="151" t="s">
        <v>82</v>
      </c>
      <c r="AV349" s="12" t="s">
        <v>80</v>
      </c>
      <c r="AW349" s="12" t="s">
        <v>34</v>
      </c>
      <c r="AX349" s="12" t="s">
        <v>73</v>
      </c>
      <c r="AY349" s="151" t="s">
        <v>135</v>
      </c>
    </row>
    <row r="350" spans="2:51" s="13" customFormat="1">
      <c r="B350" s="156"/>
      <c r="D350" s="150" t="s">
        <v>146</v>
      </c>
      <c r="E350" s="157" t="s">
        <v>21</v>
      </c>
      <c r="F350" s="158" t="s">
        <v>616</v>
      </c>
      <c r="H350" s="159">
        <v>10.318</v>
      </c>
      <c r="I350" s="160"/>
      <c r="L350" s="156"/>
      <c r="M350" s="161"/>
      <c r="T350" s="162"/>
      <c r="AT350" s="157" t="s">
        <v>146</v>
      </c>
      <c r="AU350" s="157" t="s">
        <v>82</v>
      </c>
      <c r="AV350" s="13" t="s">
        <v>82</v>
      </c>
      <c r="AW350" s="13" t="s">
        <v>34</v>
      </c>
      <c r="AX350" s="13" t="s">
        <v>73</v>
      </c>
      <c r="AY350" s="157" t="s">
        <v>135</v>
      </c>
    </row>
    <row r="351" spans="2:51" s="12" customFormat="1">
      <c r="B351" s="149"/>
      <c r="D351" s="150" t="s">
        <v>146</v>
      </c>
      <c r="E351" s="151" t="s">
        <v>21</v>
      </c>
      <c r="F351" s="152" t="s">
        <v>410</v>
      </c>
      <c r="H351" s="151" t="s">
        <v>21</v>
      </c>
      <c r="I351" s="153"/>
      <c r="L351" s="149"/>
      <c r="M351" s="154"/>
      <c r="T351" s="155"/>
      <c r="AT351" s="151" t="s">
        <v>146</v>
      </c>
      <c r="AU351" s="151" t="s">
        <v>82</v>
      </c>
      <c r="AV351" s="12" t="s">
        <v>80</v>
      </c>
      <c r="AW351" s="12" t="s">
        <v>34</v>
      </c>
      <c r="AX351" s="12" t="s">
        <v>73</v>
      </c>
      <c r="AY351" s="151" t="s">
        <v>135</v>
      </c>
    </row>
    <row r="352" spans="2:51" s="13" customFormat="1">
      <c r="B352" s="156"/>
      <c r="D352" s="150" t="s">
        <v>146</v>
      </c>
      <c r="E352" s="157" t="s">
        <v>21</v>
      </c>
      <c r="F352" s="158" t="s">
        <v>617</v>
      </c>
      <c r="H352" s="159">
        <v>13.608000000000001</v>
      </c>
      <c r="I352" s="160"/>
      <c r="L352" s="156"/>
      <c r="M352" s="161"/>
      <c r="T352" s="162"/>
      <c r="AT352" s="157" t="s">
        <v>146</v>
      </c>
      <c r="AU352" s="157" t="s">
        <v>82</v>
      </c>
      <c r="AV352" s="13" t="s">
        <v>82</v>
      </c>
      <c r="AW352" s="13" t="s">
        <v>34</v>
      </c>
      <c r="AX352" s="13" t="s">
        <v>73</v>
      </c>
      <c r="AY352" s="157" t="s">
        <v>135</v>
      </c>
    </row>
    <row r="353" spans="2:51" s="15" customFormat="1">
      <c r="B353" s="175"/>
      <c r="D353" s="150" t="s">
        <v>146</v>
      </c>
      <c r="E353" s="176" t="s">
        <v>373</v>
      </c>
      <c r="F353" s="177" t="s">
        <v>426</v>
      </c>
      <c r="H353" s="178">
        <v>79.733999999999995</v>
      </c>
      <c r="I353" s="179"/>
      <c r="L353" s="175"/>
      <c r="M353" s="180"/>
      <c r="T353" s="181"/>
      <c r="AT353" s="176" t="s">
        <v>146</v>
      </c>
      <c r="AU353" s="176" t="s">
        <v>82</v>
      </c>
      <c r="AV353" s="15" t="s">
        <v>89</v>
      </c>
      <c r="AW353" s="15" t="s">
        <v>34</v>
      </c>
      <c r="AX353" s="15" t="s">
        <v>73</v>
      </c>
      <c r="AY353" s="176" t="s">
        <v>135</v>
      </c>
    </row>
    <row r="354" spans="2:51" s="12" customFormat="1">
      <c r="B354" s="149"/>
      <c r="D354" s="150" t="s">
        <v>146</v>
      </c>
      <c r="E354" s="151" t="s">
        <v>21</v>
      </c>
      <c r="F354" s="152" t="s">
        <v>575</v>
      </c>
      <c r="H354" s="151" t="s">
        <v>21</v>
      </c>
      <c r="I354" s="153"/>
      <c r="L354" s="149"/>
      <c r="M354" s="154"/>
      <c r="T354" s="155"/>
      <c r="AT354" s="151" t="s">
        <v>146</v>
      </c>
      <c r="AU354" s="151" t="s">
        <v>82</v>
      </c>
      <c r="AV354" s="12" t="s">
        <v>80</v>
      </c>
      <c r="AW354" s="12" t="s">
        <v>34</v>
      </c>
      <c r="AX354" s="12" t="s">
        <v>73</v>
      </c>
      <c r="AY354" s="151" t="s">
        <v>135</v>
      </c>
    </row>
    <row r="355" spans="2:51" s="12" customFormat="1">
      <c r="B355" s="149"/>
      <c r="D355" s="150" t="s">
        <v>146</v>
      </c>
      <c r="E355" s="151" t="s">
        <v>21</v>
      </c>
      <c r="F355" s="152" t="s">
        <v>566</v>
      </c>
      <c r="H355" s="151" t="s">
        <v>21</v>
      </c>
      <c r="I355" s="153"/>
      <c r="L355" s="149"/>
      <c r="M355" s="154"/>
      <c r="T355" s="155"/>
      <c r="AT355" s="151" t="s">
        <v>146</v>
      </c>
      <c r="AU355" s="151" t="s">
        <v>82</v>
      </c>
      <c r="AV355" s="12" t="s">
        <v>80</v>
      </c>
      <c r="AW355" s="12" t="s">
        <v>34</v>
      </c>
      <c r="AX355" s="12" t="s">
        <v>73</v>
      </c>
      <c r="AY355" s="151" t="s">
        <v>135</v>
      </c>
    </row>
    <row r="356" spans="2:51" s="13" customFormat="1">
      <c r="B356" s="156"/>
      <c r="D356" s="150" t="s">
        <v>146</v>
      </c>
      <c r="E356" s="157" t="s">
        <v>21</v>
      </c>
      <c r="F356" s="158" t="s">
        <v>377</v>
      </c>
      <c r="H356" s="159">
        <v>1086.1959999999999</v>
      </c>
      <c r="I356" s="160"/>
      <c r="L356" s="156"/>
      <c r="M356" s="161"/>
      <c r="T356" s="162"/>
      <c r="AT356" s="157" t="s">
        <v>146</v>
      </c>
      <c r="AU356" s="157" t="s">
        <v>82</v>
      </c>
      <c r="AV356" s="13" t="s">
        <v>82</v>
      </c>
      <c r="AW356" s="13" t="s">
        <v>34</v>
      </c>
      <c r="AX356" s="13" t="s">
        <v>73</v>
      </c>
      <c r="AY356" s="157" t="s">
        <v>135</v>
      </c>
    </row>
    <row r="357" spans="2:51" s="12" customFormat="1">
      <c r="B357" s="149"/>
      <c r="D357" s="150" t="s">
        <v>146</v>
      </c>
      <c r="E357" s="151" t="s">
        <v>21</v>
      </c>
      <c r="F357" s="152" t="s">
        <v>576</v>
      </c>
      <c r="H357" s="151" t="s">
        <v>21</v>
      </c>
      <c r="I357" s="153"/>
      <c r="L357" s="149"/>
      <c r="M357" s="154"/>
      <c r="T357" s="155"/>
      <c r="AT357" s="151" t="s">
        <v>146</v>
      </c>
      <c r="AU357" s="151" t="s">
        <v>82</v>
      </c>
      <c r="AV357" s="12" t="s">
        <v>80</v>
      </c>
      <c r="AW357" s="12" t="s">
        <v>34</v>
      </c>
      <c r="AX357" s="12" t="s">
        <v>73</v>
      </c>
      <c r="AY357" s="151" t="s">
        <v>135</v>
      </c>
    </row>
    <row r="358" spans="2:51" s="13" customFormat="1">
      <c r="B358" s="156"/>
      <c r="D358" s="150" t="s">
        <v>146</v>
      </c>
      <c r="E358" s="157" t="s">
        <v>21</v>
      </c>
      <c r="F358" s="158" t="s">
        <v>618</v>
      </c>
      <c r="H358" s="159">
        <v>7.6950000000000003</v>
      </c>
      <c r="I358" s="160"/>
      <c r="L358" s="156"/>
      <c r="M358" s="161"/>
      <c r="T358" s="162"/>
      <c r="AT358" s="157" t="s">
        <v>146</v>
      </c>
      <c r="AU358" s="157" t="s">
        <v>82</v>
      </c>
      <c r="AV358" s="13" t="s">
        <v>82</v>
      </c>
      <c r="AW358" s="13" t="s">
        <v>34</v>
      </c>
      <c r="AX358" s="13" t="s">
        <v>73</v>
      </c>
      <c r="AY358" s="157" t="s">
        <v>135</v>
      </c>
    </row>
    <row r="359" spans="2:51" s="12" customFormat="1">
      <c r="B359" s="149"/>
      <c r="D359" s="150" t="s">
        <v>146</v>
      </c>
      <c r="E359" s="151" t="s">
        <v>21</v>
      </c>
      <c r="F359" s="152" t="s">
        <v>578</v>
      </c>
      <c r="H359" s="151" t="s">
        <v>21</v>
      </c>
      <c r="I359" s="153"/>
      <c r="L359" s="149"/>
      <c r="M359" s="154"/>
      <c r="T359" s="155"/>
      <c r="AT359" s="151" t="s">
        <v>146</v>
      </c>
      <c r="AU359" s="151" t="s">
        <v>82</v>
      </c>
      <c r="AV359" s="12" t="s">
        <v>80</v>
      </c>
      <c r="AW359" s="12" t="s">
        <v>34</v>
      </c>
      <c r="AX359" s="12" t="s">
        <v>73</v>
      </c>
      <c r="AY359" s="151" t="s">
        <v>135</v>
      </c>
    </row>
    <row r="360" spans="2:51" s="13" customFormat="1">
      <c r="B360" s="156"/>
      <c r="D360" s="150" t="s">
        <v>146</v>
      </c>
      <c r="E360" s="157" t="s">
        <v>21</v>
      </c>
      <c r="F360" s="158" t="s">
        <v>619</v>
      </c>
      <c r="H360" s="159">
        <v>133.06899999999999</v>
      </c>
      <c r="I360" s="160"/>
      <c r="L360" s="156"/>
      <c r="M360" s="161"/>
      <c r="T360" s="162"/>
      <c r="AT360" s="157" t="s">
        <v>146</v>
      </c>
      <c r="AU360" s="157" t="s">
        <v>82</v>
      </c>
      <c r="AV360" s="13" t="s">
        <v>82</v>
      </c>
      <c r="AW360" s="13" t="s">
        <v>34</v>
      </c>
      <c r="AX360" s="13" t="s">
        <v>73</v>
      </c>
      <c r="AY360" s="157" t="s">
        <v>135</v>
      </c>
    </row>
    <row r="361" spans="2:51" s="12" customFormat="1">
      <c r="B361" s="149"/>
      <c r="D361" s="150" t="s">
        <v>146</v>
      </c>
      <c r="E361" s="151" t="s">
        <v>21</v>
      </c>
      <c r="F361" s="152" t="s">
        <v>572</v>
      </c>
      <c r="H361" s="151" t="s">
        <v>21</v>
      </c>
      <c r="I361" s="153"/>
      <c r="L361" s="149"/>
      <c r="M361" s="154"/>
      <c r="T361" s="155"/>
      <c r="AT361" s="151" t="s">
        <v>146</v>
      </c>
      <c r="AU361" s="151" t="s">
        <v>82</v>
      </c>
      <c r="AV361" s="12" t="s">
        <v>80</v>
      </c>
      <c r="AW361" s="12" t="s">
        <v>34</v>
      </c>
      <c r="AX361" s="12" t="s">
        <v>73</v>
      </c>
      <c r="AY361" s="151" t="s">
        <v>135</v>
      </c>
    </row>
    <row r="362" spans="2:51" s="13" customFormat="1">
      <c r="B362" s="156"/>
      <c r="D362" s="150" t="s">
        <v>146</v>
      </c>
      <c r="E362" s="157" t="s">
        <v>21</v>
      </c>
      <c r="F362" s="158" t="s">
        <v>620</v>
      </c>
      <c r="H362" s="159">
        <v>12.228999999999999</v>
      </c>
      <c r="I362" s="160"/>
      <c r="L362" s="156"/>
      <c r="M362" s="161"/>
      <c r="T362" s="162"/>
      <c r="AT362" s="157" t="s">
        <v>146</v>
      </c>
      <c r="AU362" s="157" t="s">
        <v>82</v>
      </c>
      <c r="AV362" s="13" t="s">
        <v>82</v>
      </c>
      <c r="AW362" s="13" t="s">
        <v>34</v>
      </c>
      <c r="AX362" s="13" t="s">
        <v>73</v>
      </c>
      <c r="AY362" s="157" t="s">
        <v>135</v>
      </c>
    </row>
    <row r="363" spans="2:51" s="13" customFormat="1">
      <c r="B363" s="156"/>
      <c r="D363" s="150" t="s">
        <v>146</v>
      </c>
      <c r="E363" s="157" t="s">
        <v>21</v>
      </c>
      <c r="F363" s="158" t="s">
        <v>621</v>
      </c>
      <c r="H363" s="159">
        <v>18.216000000000001</v>
      </c>
      <c r="I363" s="160"/>
      <c r="L363" s="156"/>
      <c r="M363" s="161"/>
      <c r="T363" s="162"/>
      <c r="AT363" s="157" t="s">
        <v>146</v>
      </c>
      <c r="AU363" s="157" t="s">
        <v>82</v>
      </c>
      <c r="AV363" s="13" t="s">
        <v>82</v>
      </c>
      <c r="AW363" s="13" t="s">
        <v>34</v>
      </c>
      <c r="AX363" s="13" t="s">
        <v>73</v>
      </c>
      <c r="AY363" s="157" t="s">
        <v>135</v>
      </c>
    </row>
    <row r="364" spans="2:51" s="12" customFormat="1">
      <c r="B364" s="149"/>
      <c r="D364" s="150" t="s">
        <v>146</v>
      </c>
      <c r="E364" s="151" t="s">
        <v>21</v>
      </c>
      <c r="F364" s="152" t="s">
        <v>454</v>
      </c>
      <c r="H364" s="151" t="s">
        <v>21</v>
      </c>
      <c r="I364" s="153"/>
      <c r="L364" s="149"/>
      <c r="M364" s="154"/>
      <c r="T364" s="155"/>
      <c r="AT364" s="151" t="s">
        <v>146</v>
      </c>
      <c r="AU364" s="151" t="s">
        <v>82</v>
      </c>
      <c r="AV364" s="12" t="s">
        <v>80</v>
      </c>
      <c r="AW364" s="12" t="s">
        <v>34</v>
      </c>
      <c r="AX364" s="12" t="s">
        <v>73</v>
      </c>
      <c r="AY364" s="151" t="s">
        <v>135</v>
      </c>
    </row>
    <row r="365" spans="2:51" s="12" customFormat="1">
      <c r="B365" s="149"/>
      <c r="D365" s="150" t="s">
        <v>146</v>
      </c>
      <c r="E365" s="151" t="s">
        <v>21</v>
      </c>
      <c r="F365" s="152" t="s">
        <v>455</v>
      </c>
      <c r="H365" s="151" t="s">
        <v>21</v>
      </c>
      <c r="I365" s="153"/>
      <c r="L365" s="149"/>
      <c r="M365" s="154"/>
      <c r="T365" s="155"/>
      <c r="AT365" s="151" t="s">
        <v>146</v>
      </c>
      <c r="AU365" s="151" t="s">
        <v>82</v>
      </c>
      <c r="AV365" s="12" t="s">
        <v>80</v>
      </c>
      <c r="AW365" s="12" t="s">
        <v>34</v>
      </c>
      <c r="AX365" s="12" t="s">
        <v>73</v>
      </c>
      <c r="AY365" s="151" t="s">
        <v>135</v>
      </c>
    </row>
    <row r="366" spans="2:51" s="13" customFormat="1">
      <c r="B366" s="156"/>
      <c r="D366" s="150" t="s">
        <v>146</v>
      </c>
      <c r="E366" s="157" t="s">
        <v>21</v>
      </c>
      <c r="F366" s="158" t="s">
        <v>622</v>
      </c>
      <c r="H366" s="159">
        <v>31.038</v>
      </c>
      <c r="I366" s="160"/>
      <c r="L366" s="156"/>
      <c r="M366" s="161"/>
      <c r="T366" s="162"/>
      <c r="AT366" s="157" t="s">
        <v>146</v>
      </c>
      <c r="AU366" s="157" t="s">
        <v>82</v>
      </c>
      <c r="AV366" s="13" t="s">
        <v>82</v>
      </c>
      <c r="AW366" s="13" t="s">
        <v>34</v>
      </c>
      <c r="AX366" s="13" t="s">
        <v>73</v>
      </c>
      <c r="AY366" s="157" t="s">
        <v>135</v>
      </c>
    </row>
    <row r="367" spans="2:51" s="15" customFormat="1">
      <c r="B367" s="175"/>
      <c r="D367" s="150" t="s">
        <v>146</v>
      </c>
      <c r="E367" s="176" t="s">
        <v>369</v>
      </c>
      <c r="F367" s="177" t="s">
        <v>426</v>
      </c>
      <c r="H367" s="178">
        <v>1288.443</v>
      </c>
      <c r="I367" s="179"/>
      <c r="L367" s="175"/>
      <c r="M367" s="180"/>
      <c r="T367" s="181"/>
      <c r="AT367" s="176" t="s">
        <v>146</v>
      </c>
      <c r="AU367" s="176" t="s">
        <v>82</v>
      </c>
      <c r="AV367" s="15" t="s">
        <v>89</v>
      </c>
      <c r="AW367" s="15" t="s">
        <v>34</v>
      </c>
      <c r="AX367" s="15" t="s">
        <v>73</v>
      </c>
      <c r="AY367" s="176" t="s">
        <v>135</v>
      </c>
    </row>
    <row r="368" spans="2:51" s="12" customFormat="1">
      <c r="B368" s="149"/>
      <c r="D368" s="150" t="s">
        <v>146</v>
      </c>
      <c r="E368" s="151" t="s">
        <v>21</v>
      </c>
      <c r="F368" s="152" t="s">
        <v>623</v>
      </c>
      <c r="H368" s="151" t="s">
        <v>21</v>
      </c>
      <c r="I368" s="153"/>
      <c r="L368" s="149"/>
      <c r="M368" s="154"/>
      <c r="T368" s="155"/>
      <c r="AT368" s="151" t="s">
        <v>146</v>
      </c>
      <c r="AU368" s="151" t="s">
        <v>82</v>
      </c>
      <c r="AV368" s="12" t="s">
        <v>80</v>
      </c>
      <c r="AW368" s="12" t="s">
        <v>34</v>
      </c>
      <c r="AX368" s="12" t="s">
        <v>73</v>
      </c>
      <c r="AY368" s="151" t="s">
        <v>135</v>
      </c>
    </row>
    <row r="369" spans="2:65" s="12" customFormat="1">
      <c r="B369" s="149"/>
      <c r="D369" s="150" t="s">
        <v>146</v>
      </c>
      <c r="E369" s="151" t="s">
        <v>21</v>
      </c>
      <c r="F369" s="152" t="s">
        <v>624</v>
      </c>
      <c r="H369" s="151" t="s">
        <v>21</v>
      </c>
      <c r="I369" s="153"/>
      <c r="L369" s="149"/>
      <c r="M369" s="154"/>
      <c r="T369" s="155"/>
      <c r="AT369" s="151" t="s">
        <v>146</v>
      </c>
      <c r="AU369" s="151" t="s">
        <v>82</v>
      </c>
      <c r="AV369" s="12" t="s">
        <v>80</v>
      </c>
      <c r="AW369" s="12" t="s">
        <v>34</v>
      </c>
      <c r="AX369" s="12" t="s">
        <v>73</v>
      </c>
      <c r="AY369" s="151" t="s">
        <v>135</v>
      </c>
    </row>
    <row r="370" spans="2:65" s="13" customFormat="1">
      <c r="B370" s="156"/>
      <c r="D370" s="150" t="s">
        <v>146</v>
      </c>
      <c r="E370" s="157" t="s">
        <v>21</v>
      </c>
      <c r="F370" s="158" t="s">
        <v>367</v>
      </c>
      <c r="H370" s="159">
        <v>1513.79</v>
      </c>
      <c r="I370" s="160"/>
      <c r="L370" s="156"/>
      <c r="M370" s="161"/>
      <c r="T370" s="162"/>
      <c r="AT370" s="157" t="s">
        <v>146</v>
      </c>
      <c r="AU370" s="157" t="s">
        <v>82</v>
      </c>
      <c r="AV370" s="13" t="s">
        <v>82</v>
      </c>
      <c r="AW370" s="13" t="s">
        <v>34</v>
      </c>
      <c r="AX370" s="13" t="s">
        <v>73</v>
      </c>
      <c r="AY370" s="157" t="s">
        <v>135</v>
      </c>
    </row>
    <row r="371" spans="2:65" s="14" customFormat="1">
      <c r="B371" s="163"/>
      <c r="D371" s="150" t="s">
        <v>146</v>
      </c>
      <c r="E371" s="164" t="s">
        <v>21</v>
      </c>
      <c r="F371" s="165" t="s">
        <v>153</v>
      </c>
      <c r="H371" s="166">
        <v>3027.4319999999998</v>
      </c>
      <c r="I371" s="167"/>
      <c r="L371" s="163"/>
      <c r="M371" s="168"/>
      <c r="T371" s="169"/>
      <c r="AT371" s="164" t="s">
        <v>146</v>
      </c>
      <c r="AU371" s="164" t="s">
        <v>82</v>
      </c>
      <c r="AV371" s="14" t="s">
        <v>92</v>
      </c>
      <c r="AW371" s="14" t="s">
        <v>34</v>
      </c>
      <c r="AX371" s="14" t="s">
        <v>80</v>
      </c>
      <c r="AY371" s="164" t="s">
        <v>135</v>
      </c>
    </row>
    <row r="372" spans="2:65" s="1" customFormat="1" ht="55.5" customHeight="1">
      <c r="B372" s="33"/>
      <c r="C372" s="182" t="s">
        <v>625</v>
      </c>
      <c r="D372" s="182" t="s">
        <v>459</v>
      </c>
      <c r="E372" s="183" t="s">
        <v>626</v>
      </c>
      <c r="F372" s="184" t="s">
        <v>627</v>
      </c>
      <c r="G372" s="185" t="s">
        <v>194</v>
      </c>
      <c r="H372" s="186">
        <v>1763.393</v>
      </c>
      <c r="I372" s="187"/>
      <c r="J372" s="188">
        <f>ROUND(I372*H372,2)</f>
        <v>0</v>
      </c>
      <c r="K372" s="184" t="s">
        <v>142</v>
      </c>
      <c r="L372" s="189"/>
      <c r="M372" s="190" t="s">
        <v>21</v>
      </c>
      <c r="N372" s="191" t="s">
        <v>44</v>
      </c>
      <c r="P372" s="141">
        <f>O372*H372</f>
        <v>0</v>
      </c>
      <c r="Q372" s="141">
        <v>5.4999999999999997E-3</v>
      </c>
      <c r="R372" s="141">
        <f>Q372*H372</f>
        <v>9.6986615</v>
      </c>
      <c r="S372" s="141">
        <v>0</v>
      </c>
      <c r="T372" s="142">
        <f>S372*H372</f>
        <v>0</v>
      </c>
      <c r="AR372" s="143" t="s">
        <v>586</v>
      </c>
      <c r="AT372" s="143" t="s">
        <v>459</v>
      </c>
      <c r="AU372" s="143" t="s">
        <v>82</v>
      </c>
      <c r="AY372" s="18" t="s">
        <v>135</v>
      </c>
      <c r="BE372" s="144">
        <f>IF(N372="základní",J372,0)</f>
        <v>0</v>
      </c>
      <c r="BF372" s="144">
        <f>IF(N372="snížená",J372,0)</f>
        <v>0</v>
      </c>
      <c r="BG372" s="144">
        <f>IF(N372="zákl. přenesená",J372,0)</f>
        <v>0</v>
      </c>
      <c r="BH372" s="144">
        <f>IF(N372="sníž. přenesená",J372,0)</f>
        <v>0</v>
      </c>
      <c r="BI372" s="144">
        <f>IF(N372="nulová",J372,0)</f>
        <v>0</v>
      </c>
      <c r="BJ372" s="18" t="s">
        <v>80</v>
      </c>
      <c r="BK372" s="144">
        <f>ROUND(I372*H372,2)</f>
        <v>0</v>
      </c>
      <c r="BL372" s="18" t="s">
        <v>251</v>
      </c>
      <c r="BM372" s="143" t="s">
        <v>628</v>
      </c>
    </row>
    <row r="373" spans="2:65" s="13" customFormat="1">
      <c r="B373" s="156"/>
      <c r="D373" s="150" t="s">
        <v>146</v>
      </c>
      <c r="E373" s="157" t="s">
        <v>21</v>
      </c>
      <c r="F373" s="158" t="s">
        <v>629</v>
      </c>
      <c r="H373" s="159">
        <v>169.46700000000001</v>
      </c>
      <c r="I373" s="160"/>
      <c r="L373" s="156"/>
      <c r="M373" s="161"/>
      <c r="T373" s="162"/>
      <c r="AT373" s="157" t="s">
        <v>146</v>
      </c>
      <c r="AU373" s="157" t="s">
        <v>82</v>
      </c>
      <c r="AV373" s="13" t="s">
        <v>82</v>
      </c>
      <c r="AW373" s="13" t="s">
        <v>34</v>
      </c>
      <c r="AX373" s="13" t="s">
        <v>73</v>
      </c>
      <c r="AY373" s="157" t="s">
        <v>135</v>
      </c>
    </row>
    <row r="374" spans="2:65" s="13" customFormat="1">
      <c r="B374" s="156"/>
      <c r="D374" s="150" t="s">
        <v>146</v>
      </c>
      <c r="E374" s="157" t="s">
        <v>21</v>
      </c>
      <c r="F374" s="158" t="s">
        <v>630</v>
      </c>
      <c r="H374" s="159">
        <v>92.89</v>
      </c>
      <c r="I374" s="160"/>
      <c r="L374" s="156"/>
      <c r="M374" s="161"/>
      <c r="T374" s="162"/>
      <c r="AT374" s="157" t="s">
        <v>146</v>
      </c>
      <c r="AU374" s="157" t="s">
        <v>82</v>
      </c>
      <c r="AV374" s="13" t="s">
        <v>82</v>
      </c>
      <c r="AW374" s="13" t="s">
        <v>34</v>
      </c>
      <c r="AX374" s="13" t="s">
        <v>73</v>
      </c>
      <c r="AY374" s="157" t="s">
        <v>135</v>
      </c>
    </row>
    <row r="375" spans="2:65" s="13" customFormat="1">
      <c r="B375" s="156"/>
      <c r="D375" s="150" t="s">
        <v>146</v>
      </c>
      <c r="E375" s="157" t="s">
        <v>21</v>
      </c>
      <c r="F375" s="158" t="s">
        <v>631</v>
      </c>
      <c r="H375" s="159">
        <v>1501.0360000000001</v>
      </c>
      <c r="I375" s="160"/>
      <c r="L375" s="156"/>
      <c r="M375" s="161"/>
      <c r="T375" s="162"/>
      <c r="AT375" s="157" t="s">
        <v>146</v>
      </c>
      <c r="AU375" s="157" t="s">
        <v>82</v>
      </c>
      <c r="AV375" s="13" t="s">
        <v>82</v>
      </c>
      <c r="AW375" s="13" t="s">
        <v>34</v>
      </c>
      <c r="AX375" s="13" t="s">
        <v>73</v>
      </c>
      <c r="AY375" s="157" t="s">
        <v>135</v>
      </c>
    </row>
    <row r="376" spans="2:65" s="14" customFormat="1">
      <c r="B376" s="163"/>
      <c r="D376" s="150" t="s">
        <v>146</v>
      </c>
      <c r="E376" s="164" t="s">
        <v>21</v>
      </c>
      <c r="F376" s="165" t="s">
        <v>153</v>
      </c>
      <c r="H376" s="166">
        <v>1763.393</v>
      </c>
      <c r="I376" s="167"/>
      <c r="L376" s="163"/>
      <c r="M376" s="168"/>
      <c r="T376" s="169"/>
      <c r="AT376" s="164" t="s">
        <v>146</v>
      </c>
      <c r="AU376" s="164" t="s">
        <v>82</v>
      </c>
      <c r="AV376" s="14" t="s">
        <v>92</v>
      </c>
      <c r="AW376" s="14" t="s">
        <v>34</v>
      </c>
      <c r="AX376" s="14" t="s">
        <v>80</v>
      </c>
      <c r="AY376" s="164" t="s">
        <v>135</v>
      </c>
    </row>
    <row r="377" spans="2:65" s="1" customFormat="1" ht="44.25" customHeight="1">
      <c r="B377" s="33"/>
      <c r="C377" s="182" t="s">
        <v>632</v>
      </c>
      <c r="D377" s="182" t="s">
        <v>459</v>
      </c>
      <c r="E377" s="183" t="s">
        <v>633</v>
      </c>
      <c r="F377" s="184" t="s">
        <v>634</v>
      </c>
      <c r="G377" s="185" t="s">
        <v>194</v>
      </c>
      <c r="H377" s="186">
        <v>1763.5650000000001</v>
      </c>
      <c r="I377" s="187"/>
      <c r="J377" s="188">
        <f>ROUND(I377*H377,2)</f>
        <v>0</v>
      </c>
      <c r="K377" s="184" t="s">
        <v>142</v>
      </c>
      <c r="L377" s="189"/>
      <c r="M377" s="190" t="s">
        <v>21</v>
      </c>
      <c r="N377" s="191" t="s">
        <v>44</v>
      </c>
      <c r="P377" s="141">
        <f>O377*H377</f>
        <v>0</v>
      </c>
      <c r="Q377" s="141">
        <v>6.4000000000000003E-3</v>
      </c>
      <c r="R377" s="141">
        <f>Q377*H377</f>
        <v>11.286816000000002</v>
      </c>
      <c r="S377" s="141">
        <v>0</v>
      </c>
      <c r="T377" s="142">
        <f>S377*H377</f>
        <v>0</v>
      </c>
      <c r="AR377" s="143" t="s">
        <v>586</v>
      </c>
      <c r="AT377" s="143" t="s">
        <v>459</v>
      </c>
      <c r="AU377" s="143" t="s">
        <v>82</v>
      </c>
      <c r="AY377" s="18" t="s">
        <v>135</v>
      </c>
      <c r="BE377" s="144">
        <f>IF(N377="základní",J377,0)</f>
        <v>0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8" t="s">
        <v>80</v>
      </c>
      <c r="BK377" s="144">
        <f>ROUND(I377*H377,2)</f>
        <v>0</v>
      </c>
      <c r="BL377" s="18" t="s">
        <v>251</v>
      </c>
      <c r="BM377" s="143" t="s">
        <v>635</v>
      </c>
    </row>
    <row r="378" spans="2:65" s="13" customFormat="1">
      <c r="B378" s="156"/>
      <c r="D378" s="150" t="s">
        <v>146</v>
      </c>
      <c r="E378" s="157" t="s">
        <v>21</v>
      </c>
      <c r="F378" s="158" t="s">
        <v>608</v>
      </c>
      <c r="H378" s="159">
        <v>1763.5650000000001</v>
      </c>
      <c r="I378" s="160"/>
      <c r="L378" s="156"/>
      <c r="M378" s="161"/>
      <c r="T378" s="162"/>
      <c r="AT378" s="157" t="s">
        <v>146</v>
      </c>
      <c r="AU378" s="157" t="s">
        <v>82</v>
      </c>
      <c r="AV378" s="13" t="s">
        <v>82</v>
      </c>
      <c r="AW378" s="13" t="s">
        <v>34</v>
      </c>
      <c r="AX378" s="13" t="s">
        <v>73</v>
      </c>
      <c r="AY378" s="157" t="s">
        <v>135</v>
      </c>
    </row>
    <row r="379" spans="2:65" s="14" customFormat="1">
      <c r="B379" s="163"/>
      <c r="D379" s="150" t="s">
        <v>146</v>
      </c>
      <c r="E379" s="164" t="s">
        <v>21</v>
      </c>
      <c r="F379" s="165" t="s">
        <v>153</v>
      </c>
      <c r="H379" s="166">
        <v>1763.5650000000001</v>
      </c>
      <c r="I379" s="167"/>
      <c r="L379" s="163"/>
      <c r="M379" s="168"/>
      <c r="T379" s="169"/>
      <c r="AT379" s="164" t="s">
        <v>146</v>
      </c>
      <c r="AU379" s="164" t="s">
        <v>82</v>
      </c>
      <c r="AV379" s="14" t="s">
        <v>92</v>
      </c>
      <c r="AW379" s="14" t="s">
        <v>34</v>
      </c>
      <c r="AX379" s="14" t="s">
        <v>80</v>
      </c>
      <c r="AY379" s="164" t="s">
        <v>135</v>
      </c>
    </row>
    <row r="380" spans="2:65" s="1" customFormat="1" ht="24.15" customHeight="1">
      <c r="B380" s="33"/>
      <c r="C380" s="132" t="s">
        <v>636</v>
      </c>
      <c r="D380" s="132" t="s">
        <v>138</v>
      </c>
      <c r="E380" s="133" t="s">
        <v>637</v>
      </c>
      <c r="F380" s="134" t="s">
        <v>638</v>
      </c>
      <c r="G380" s="135" t="s">
        <v>639</v>
      </c>
      <c r="H380" s="136">
        <v>1</v>
      </c>
      <c r="I380" s="137"/>
      <c r="J380" s="138">
        <f>ROUND(I380*H380,2)</f>
        <v>0</v>
      </c>
      <c r="K380" s="134" t="s">
        <v>21</v>
      </c>
      <c r="L380" s="33"/>
      <c r="M380" s="139" t="s">
        <v>21</v>
      </c>
      <c r="N380" s="140" t="s">
        <v>44</v>
      </c>
      <c r="P380" s="141">
        <f>O380*H380</f>
        <v>0</v>
      </c>
      <c r="Q380" s="141">
        <v>0</v>
      </c>
      <c r="R380" s="141">
        <f>Q380*H380</f>
        <v>0</v>
      </c>
      <c r="S380" s="141">
        <v>0</v>
      </c>
      <c r="T380" s="142">
        <f>S380*H380</f>
        <v>0</v>
      </c>
      <c r="AR380" s="143" t="s">
        <v>251</v>
      </c>
      <c r="AT380" s="143" t="s">
        <v>138</v>
      </c>
      <c r="AU380" s="143" t="s">
        <v>82</v>
      </c>
      <c r="AY380" s="18" t="s">
        <v>135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8" t="s">
        <v>80</v>
      </c>
      <c r="BK380" s="144">
        <f>ROUND(I380*H380,2)</f>
        <v>0</v>
      </c>
      <c r="BL380" s="18" t="s">
        <v>251</v>
      </c>
      <c r="BM380" s="143" t="s">
        <v>640</v>
      </c>
    </row>
    <row r="381" spans="2:65" s="13" customFormat="1">
      <c r="B381" s="156"/>
      <c r="D381" s="150" t="s">
        <v>146</v>
      </c>
      <c r="E381" s="157" t="s">
        <v>21</v>
      </c>
      <c r="F381" s="158" t="s">
        <v>80</v>
      </c>
      <c r="H381" s="159">
        <v>1</v>
      </c>
      <c r="I381" s="160"/>
      <c r="L381" s="156"/>
      <c r="M381" s="161"/>
      <c r="T381" s="162"/>
      <c r="AT381" s="157" t="s">
        <v>146</v>
      </c>
      <c r="AU381" s="157" t="s">
        <v>82</v>
      </c>
      <c r="AV381" s="13" t="s">
        <v>82</v>
      </c>
      <c r="AW381" s="13" t="s">
        <v>34</v>
      </c>
      <c r="AX381" s="13" t="s">
        <v>80</v>
      </c>
      <c r="AY381" s="157" t="s">
        <v>135</v>
      </c>
    </row>
    <row r="382" spans="2:65" s="1" customFormat="1" ht="24.15" customHeight="1">
      <c r="B382" s="33"/>
      <c r="C382" s="132" t="s">
        <v>641</v>
      </c>
      <c r="D382" s="132" t="s">
        <v>138</v>
      </c>
      <c r="E382" s="133" t="s">
        <v>642</v>
      </c>
      <c r="F382" s="134" t="s">
        <v>643</v>
      </c>
      <c r="G382" s="135" t="s">
        <v>186</v>
      </c>
      <c r="H382" s="136">
        <v>61</v>
      </c>
      <c r="I382" s="137"/>
      <c r="J382" s="138">
        <f>ROUND(I382*H382,2)</f>
        <v>0</v>
      </c>
      <c r="K382" s="134" t="s">
        <v>21</v>
      </c>
      <c r="L382" s="33"/>
      <c r="M382" s="139" t="s">
        <v>21</v>
      </c>
      <c r="N382" s="140" t="s">
        <v>44</v>
      </c>
      <c r="P382" s="141">
        <f>O382*H382</f>
        <v>0</v>
      </c>
      <c r="Q382" s="141">
        <v>0</v>
      </c>
      <c r="R382" s="141">
        <f>Q382*H382</f>
        <v>0</v>
      </c>
      <c r="S382" s="141">
        <v>0</v>
      </c>
      <c r="T382" s="142">
        <f>S382*H382</f>
        <v>0</v>
      </c>
      <c r="AR382" s="143" t="s">
        <v>251</v>
      </c>
      <c r="AT382" s="143" t="s">
        <v>138</v>
      </c>
      <c r="AU382" s="143" t="s">
        <v>82</v>
      </c>
      <c r="AY382" s="18" t="s">
        <v>135</v>
      </c>
      <c r="BE382" s="144">
        <f>IF(N382="základní",J382,0)</f>
        <v>0</v>
      </c>
      <c r="BF382" s="144">
        <f>IF(N382="snížená",J382,0)</f>
        <v>0</v>
      </c>
      <c r="BG382" s="144">
        <f>IF(N382="zákl. přenesená",J382,0)</f>
        <v>0</v>
      </c>
      <c r="BH382" s="144">
        <f>IF(N382="sníž. přenesená",J382,0)</f>
        <v>0</v>
      </c>
      <c r="BI382" s="144">
        <f>IF(N382="nulová",J382,0)</f>
        <v>0</v>
      </c>
      <c r="BJ382" s="18" t="s">
        <v>80</v>
      </c>
      <c r="BK382" s="144">
        <f>ROUND(I382*H382,2)</f>
        <v>0</v>
      </c>
      <c r="BL382" s="18" t="s">
        <v>251</v>
      </c>
      <c r="BM382" s="143" t="s">
        <v>644</v>
      </c>
    </row>
    <row r="383" spans="2:65" s="13" customFormat="1">
      <c r="B383" s="156"/>
      <c r="D383" s="150" t="s">
        <v>146</v>
      </c>
      <c r="E383" s="157" t="s">
        <v>21</v>
      </c>
      <c r="F383" s="158" t="s">
        <v>645</v>
      </c>
      <c r="H383" s="159">
        <v>61</v>
      </c>
      <c r="I383" s="160"/>
      <c r="L383" s="156"/>
      <c r="M383" s="161"/>
      <c r="T383" s="162"/>
      <c r="AT383" s="157" t="s">
        <v>146</v>
      </c>
      <c r="AU383" s="157" t="s">
        <v>82</v>
      </c>
      <c r="AV383" s="13" t="s">
        <v>82</v>
      </c>
      <c r="AW383" s="13" t="s">
        <v>34</v>
      </c>
      <c r="AX383" s="13" t="s">
        <v>80</v>
      </c>
      <c r="AY383" s="157" t="s">
        <v>135</v>
      </c>
    </row>
    <row r="384" spans="2:65" s="1" customFormat="1" ht="24.15" customHeight="1">
      <c r="B384" s="33"/>
      <c r="C384" s="132" t="s">
        <v>646</v>
      </c>
      <c r="D384" s="132" t="s">
        <v>138</v>
      </c>
      <c r="E384" s="133" t="s">
        <v>647</v>
      </c>
      <c r="F384" s="134" t="s">
        <v>648</v>
      </c>
      <c r="G384" s="135" t="s">
        <v>649</v>
      </c>
      <c r="H384" s="136">
        <v>5</v>
      </c>
      <c r="I384" s="137"/>
      <c r="J384" s="138">
        <f>ROUND(I384*H384,2)</f>
        <v>0</v>
      </c>
      <c r="K384" s="134" t="s">
        <v>21</v>
      </c>
      <c r="L384" s="33"/>
      <c r="M384" s="139" t="s">
        <v>21</v>
      </c>
      <c r="N384" s="140" t="s">
        <v>44</v>
      </c>
      <c r="P384" s="141">
        <f>O384*H384</f>
        <v>0</v>
      </c>
      <c r="Q384" s="141">
        <v>0</v>
      </c>
      <c r="R384" s="141">
        <f>Q384*H384</f>
        <v>0</v>
      </c>
      <c r="S384" s="141">
        <v>0</v>
      </c>
      <c r="T384" s="142">
        <f>S384*H384</f>
        <v>0</v>
      </c>
      <c r="AR384" s="143" t="s">
        <v>251</v>
      </c>
      <c r="AT384" s="143" t="s">
        <v>138</v>
      </c>
      <c r="AU384" s="143" t="s">
        <v>82</v>
      </c>
      <c r="AY384" s="18" t="s">
        <v>135</v>
      </c>
      <c r="BE384" s="144">
        <f>IF(N384="základní",J384,0)</f>
        <v>0</v>
      </c>
      <c r="BF384" s="144">
        <f>IF(N384="snížená",J384,0)</f>
        <v>0</v>
      </c>
      <c r="BG384" s="144">
        <f>IF(N384="zákl. přenesená",J384,0)</f>
        <v>0</v>
      </c>
      <c r="BH384" s="144">
        <f>IF(N384="sníž. přenesená",J384,0)</f>
        <v>0</v>
      </c>
      <c r="BI384" s="144">
        <f>IF(N384="nulová",J384,0)</f>
        <v>0</v>
      </c>
      <c r="BJ384" s="18" t="s">
        <v>80</v>
      </c>
      <c r="BK384" s="144">
        <f>ROUND(I384*H384,2)</f>
        <v>0</v>
      </c>
      <c r="BL384" s="18" t="s">
        <v>251</v>
      </c>
      <c r="BM384" s="143" t="s">
        <v>650</v>
      </c>
    </row>
    <row r="385" spans="2:65" s="1" customFormat="1" ht="19.2">
      <c r="B385" s="33"/>
      <c r="D385" s="150" t="s">
        <v>158</v>
      </c>
      <c r="F385" s="170" t="s">
        <v>651</v>
      </c>
      <c r="I385" s="147"/>
      <c r="L385" s="33"/>
      <c r="M385" s="148"/>
      <c r="T385" s="54"/>
      <c r="AT385" s="18" t="s">
        <v>158</v>
      </c>
      <c r="AU385" s="18" t="s">
        <v>82</v>
      </c>
    </row>
    <row r="386" spans="2:65" s="13" customFormat="1">
      <c r="B386" s="156"/>
      <c r="D386" s="150" t="s">
        <v>146</v>
      </c>
      <c r="E386" s="157" t="s">
        <v>21</v>
      </c>
      <c r="F386" s="158" t="s">
        <v>183</v>
      </c>
      <c r="H386" s="159">
        <v>5</v>
      </c>
      <c r="I386" s="160"/>
      <c r="L386" s="156"/>
      <c r="M386" s="161"/>
      <c r="T386" s="162"/>
      <c r="AT386" s="157" t="s">
        <v>146</v>
      </c>
      <c r="AU386" s="157" t="s">
        <v>82</v>
      </c>
      <c r="AV386" s="13" t="s">
        <v>82</v>
      </c>
      <c r="AW386" s="13" t="s">
        <v>34</v>
      </c>
      <c r="AX386" s="13" t="s">
        <v>80</v>
      </c>
      <c r="AY386" s="157" t="s">
        <v>135</v>
      </c>
    </row>
    <row r="387" spans="2:65" s="1" customFormat="1" ht="49.2" customHeight="1">
      <c r="B387" s="33"/>
      <c r="C387" s="132" t="s">
        <v>652</v>
      </c>
      <c r="D387" s="132" t="s">
        <v>138</v>
      </c>
      <c r="E387" s="133" t="s">
        <v>653</v>
      </c>
      <c r="F387" s="134" t="s">
        <v>654</v>
      </c>
      <c r="G387" s="135" t="s">
        <v>213</v>
      </c>
      <c r="H387" s="136">
        <v>31.763999999999999</v>
      </c>
      <c r="I387" s="137"/>
      <c r="J387" s="138">
        <f>ROUND(I387*H387,2)</f>
        <v>0</v>
      </c>
      <c r="K387" s="134" t="s">
        <v>142</v>
      </c>
      <c r="L387" s="33"/>
      <c r="M387" s="139" t="s">
        <v>21</v>
      </c>
      <c r="N387" s="140" t="s">
        <v>44</v>
      </c>
      <c r="P387" s="141">
        <f>O387*H387</f>
        <v>0</v>
      </c>
      <c r="Q387" s="141">
        <v>0</v>
      </c>
      <c r="R387" s="141">
        <f>Q387*H387</f>
        <v>0</v>
      </c>
      <c r="S387" s="141">
        <v>0</v>
      </c>
      <c r="T387" s="142">
        <f>S387*H387</f>
        <v>0</v>
      </c>
      <c r="AR387" s="143" t="s">
        <v>251</v>
      </c>
      <c r="AT387" s="143" t="s">
        <v>138</v>
      </c>
      <c r="AU387" s="143" t="s">
        <v>82</v>
      </c>
      <c r="AY387" s="18" t="s">
        <v>135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8" t="s">
        <v>80</v>
      </c>
      <c r="BK387" s="144">
        <f>ROUND(I387*H387,2)</f>
        <v>0</v>
      </c>
      <c r="BL387" s="18" t="s">
        <v>251</v>
      </c>
      <c r="BM387" s="143" t="s">
        <v>655</v>
      </c>
    </row>
    <row r="388" spans="2:65" s="1" customFormat="1">
      <c r="B388" s="33"/>
      <c r="D388" s="145" t="s">
        <v>144</v>
      </c>
      <c r="F388" s="146" t="s">
        <v>656</v>
      </c>
      <c r="I388" s="147"/>
      <c r="L388" s="33"/>
      <c r="M388" s="148"/>
      <c r="T388" s="54"/>
      <c r="AT388" s="18" t="s">
        <v>144</v>
      </c>
      <c r="AU388" s="18" t="s">
        <v>82</v>
      </c>
    </row>
    <row r="389" spans="2:65" s="11" customFormat="1" ht="22.95" customHeight="1">
      <c r="B389" s="120"/>
      <c r="D389" s="121" t="s">
        <v>72</v>
      </c>
      <c r="E389" s="130" t="s">
        <v>286</v>
      </c>
      <c r="F389" s="130" t="s">
        <v>287</v>
      </c>
      <c r="I389" s="123"/>
      <c r="J389" s="131">
        <f>BK389</f>
        <v>0</v>
      </c>
      <c r="L389" s="120"/>
      <c r="M389" s="125"/>
      <c r="P389" s="126">
        <f>SUM(P390:P541)</f>
        <v>0</v>
      </c>
      <c r="R389" s="126">
        <f>SUM(R390:R541)</f>
        <v>14.213615239999999</v>
      </c>
      <c r="T389" s="127">
        <f>SUM(T390:T541)</f>
        <v>0</v>
      </c>
      <c r="AR389" s="121" t="s">
        <v>82</v>
      </c>
      <c r="AT389" s="128" t="s">
        <v>72</v>
      </c>
      <c r="AU389" s="128" t="s">
        <v>80</v>
      </c>
      <c r="AY389" s="121" t="s">
        <v>135</v>
      </c>
      <c r="BK389" s="129">
        <f>SUM(BK390:BK541)</f>
        <v>0</v>
      </c>
    </row>
    <row r="390" spans="2:65" s="1" customFormat="1" ht="49.2" customHeight="1">
      <c r="B390" s="33"/>
      <c r="C390" s="132" t="s">
        <v>657</v>
      </c>
      <c r="D390" s="132" t="s">
        <v>138</v>
      </c>
      <c r="E390" s="133" t="s">
        <v>658</v>
      </c>
      <c r="F390" s="134" t="s">
        <v>659</v>
      </c>
      <c r="G390" s="135" t="s">
        <v>194</v>
      </c>
      <c r="H390" s="136">
        <v>115.066</v>
      </c>
      <c r="I390" s="137"/>
      <c r="J390" s="138">
        <f>ROUND(I390*H390,2)</f>
        <v>0</v>
      </c>
      <c r="K390" s="134" t="s">
        <v>142</v>
      </c>
      <c r="L390" s="33"/>
      <c r="M390" s="139" t="s">
        <v>21</v>
      </c>
      <c r="N390" s="140" t="s">
        <v>44</v>
      </c>
      <c r="P390" s="141">
        <f>O390*H390</f>
        <v>0</v>
      </c>
      <c r="Q390" s="141">
        <v>6.2399999999999999E-3</v>
      </c>
      <c r="R390" s="141">
        <f>Q390*H390</f>
        <v>0.71801183999999996</v>
      </c>
      <c r="S390" s="141">
        <v>0</v>
      </c>
      <c r="T390" s="142">
        <f>S390*H390</f>
        <v>0</v>
      </c>
      <c r="AR390" s="143" t="s">
        <v>251</v>
      </c>
      <c r="AT390" s="143" t="s">
        <v>138</v>
      </c>
      <c r="AU390" s="143" t="s">
        <v>82</v>
      </c>
      <c r="AY390" s="18" t="s">
        <v>135</v>
      </c>
      <c r="BE390" s="144">
        <f>IF(N390="základní",J390,0)</f>
        <v>0</v>
      </c>
      <c r="BF390" s="144">
        <f>IF(N390="snížená",J390,0)</f>
        <v>0</v>
      </c>
      <c r="BG390" s="144">
        <f>IF(N390="zákl. přenesená",J390,0)</f>
        <v>0</v>
      </c>
      <c r="BH390" s="144">
        <f>IF(N390="sníž. přenesená",J390,0)</f>
        <v>0</v>
      </c>
      <c r="BI390" s="144">
        <f>IF(N390="nulová",J390,0)</f>
        <v>0</v>
      </c>
      <c r="BJ390" s="18" t="s">
        <v>80</v>
      </c>
      <c r="BK390" s="144">
        <f>ROUND(I390*H390,2)</f>
        <v>0</v>
      </c>
      <c r="BL390" s="18" t="s">
        <v>251</v>
      </c>
      <c r="BM390" s="143" t="s">
        <v>660</v>
      </c>
    </row>
    <row r="391" spans="2:65" s="1" customFormat="1">
      <c r="B391" s="33"/>
      <c r="D391" s="145" t="s">
        <v>144</v>
      </c>
      <c r="F391" s="146" t="s">
        <v>661</v>
      </c>
      <c r="I391" s="147"/>
      <c r="L391" s="33"/>
      <c r="M391" s="148"/>
      <c r="T391" s="54"/>
      <c r="AT391" s="18" t="s">
        <v>144</v>
      </c>
      <c r="AU391" s="18" t="s">
        <v>82</v>
      </c>
    </row>
    <row r="392" spans="2:65" s="12" customFormat="1">
      <c r="B392" s="149"/>
      <c r="D392" s="150" t="s">
        <v>146</v>
      </c>
      <c r="E392" s="151" t="s">
        <v>21</v>
      </c>
      <c r="F392" s="152" t="s">
        <v>565</v>
      </c>
      <c r="H392" s="151" t="s">
        <v>21</v>
      </c>
      <c r="I392" s="153"/>
      <c r="L392" s="149"/>
      <c r="M392" s="154"/>
      <c r="T392" s="155"/>
      <c r="AT392" s="151" t="s">
        <v>146</v>
      </c>
      <c r="AU392" s="151" t="s">
        <v>82</v>
      </c>
      <c r="AV392" s="12" t="s">
        <v>80</v>
      </c>
      <c r="AW392" s="12" t="s">
        <v>34</v>
      </c>
      <c r="AX392" s="12" t="s">
        <v>73</v>
      </c>
      <c r="AY392" s="151" t="s">
        <v>135</v>
      </c>
    </row>
    <row r="393" spans="2:65" s="12" customFormat="1">
      <c r="B393" s="149"/>
      <c r="D393" s="150" t="s">
        <v>146</v>
      </c>
      <c r="E393" s="151" t="s">
        <v>21</v>
      </c>
      <c r="F393" s="152" t="s">
        <v>662</v>
      </c>
      <c r="H393" s="151" t="s">
        <v>21</v>
      </c>
      <c r="I393" s="153"/>
      <c r="L393" s="149"/>
      <c r="M393" s="154"/>
      <c r="T393" s="155"/>
      <c r="AT393" s="151" t="s">
        <v>146</v>
      </c>
      <c r="AU393" s="151" t="s">
        <v>82</v>
      </c>
      <c r="AV393" s="12" t="s">
        <v>80</v>
      </c>
      <c r="AW393" s="12" t="s">
        <v>34</v>
      </c>
      <c r="AX393" s="12" t="s">
        <v>73</v>
      </c>
      <c r="AY393" s="151" t="s">
        <v>135</v>
      </c>
    </row>
    <row r="394" spans="2:65" s="13" customFormat="1">
      <c r="B394" s="156"/>
      <c r="D394" s="150" t="s">
        <v>146</v>
      </c>
      <c r="E394" s="157" t="s">
        <v>21</v>
      </c>
      <c r="F394" s="158" t="s">
        <v>663</v>
      </c>
      <c r="H394" s="159">
        <v>4.8049999999999997</v>
      </c>
      <c r="I394" s="160"/>
      <c r="L394" s="156"/>
      <c r="M394" s="161"/>
      <c r="T394" s="162"/>
      <c r="AT394" s="157" t="s">
        <v>146</v>
      </c>
      <c r="AU394" s="157" t="s">
        <v>82</v>
      </c>
      <c r="AV394" s="13" t="s">
        <v>82</v>
      </c>
      <c r="AW394" s="13" t="s">
        <v>34</v>
      </c>
      <c r="AX394" s="13" t="s">
        <v>73</v>
      </c>
      <c r="AY394" s="157" t="s">
        <v>135</v>
      </c>
    </row>
    <row r="395" spans="2:65" s="12" customFormat="1">
      <c r="B395" s="149"/>
      <c r="D395" s="150" t="s">
        <v>146</v>
      </c>
      <c r="E395" s="151" t="s">
        <v>21</v>
      </c>
      <c r="F395" s="152" t="s">
        <v>664</v>
      </c>
      <c r="H395" s="151" t="s">
        <v>21</v>
      </c>
      <c r="I395" s="153"/>
      <c r="L395" s="149"/>
      <c r="M395" s="154"/>
      <c r="T395" s="155"/>
      <c r="AT395" s="151" t="s">
        <v>146</v>
      </c>
      <c r="AU395" s="151" t="s">
        <v>82</v>
      </c>
      <c r="AV395" s="12" t="s">
        <v>80</v>
      </c>
      <c r="AW395" s="12" t="s">
        <v>34</v>
      </c>
      <c r="AX395" s="12" t="s">
        <v>73</v>
      </c>
      <c r="AY395" s="151" t="s">
        <v>135</v>
      </c>
    </row>
    <row r="396" spans="2:65" s="12" customFormat="1">
      <c r="B396" s="149"/>
      <c r="D396" s="150" t="s">
        <v>146</v>
      </c>
      <c r="E396" s="151" t="s">
        <v>21</v>
      </c>
      <c r="F396" s="152" t="s">
        <v>408</v>
      </c>
      <c r="H396" s="151" t="s">
        <v>21</v>
      </c>
      <c r="I396" s="153"/>
      <c r="L396" s="149"/>
      <c r="M396" s="154"/>
      <c r="T396" s="155"/>
      <c r="AT396" s="151" t="s">
        <v>146</v>
      </c>
      <c r="AU396" s="151" t="s">
        <v>82</v>
      </c>
      <c r="AV396" s="12" t="s">
        <v>80</v>
      </c>
      <c r="AW396" s="12" t="s">
        <v>34</v>
      </c>
      <c r="AX396" s="12" t="s">
        <v>73</v>
      </c>
      <c r="AY396" s="151" t="s">
        <v>135</v>
      </c>
    </row>
    <row r="397" spans="2:65" s="13" customFormat="1">
      <c r="B397" s="156"/>
      <c r="D397" s="150" t="s">
        <v>146</v>
      </c>
      <c r="E397" s="157" t="s">
        <v>21</v>
      </c>
      <c r="F397" s="158" t="s">
        <v>665</v>
      </c>
      <c r="H397" s="159">
        <v>3.4710000000000001</v>
      </c>
      <c r="I397" s="160"/>
      <c r="L397" s="156"/>
      <c r="M397" s="161"/>
      <c r="T397" s="162"/>
      <c r="AT397" s="157" t="s">
        <v>146</v>
      </c>
      <c r="AU397" s="157" t="s">
        <v>82</v>
      </c>
      <c r="AV397" s="13" t="s">
        <v>82</v>
      </c>
      <c r="AW397" s="13" t="s">
        <v>34</v>
      </c>
      <c r="AX397" s="13" t="s">
        <v>73</v>
      </c>
      <c r="AY397" s="157" t="s">
        <v>135</v>
      </c>
    </row>
    <row r="398" spans="2:65" s="12" customFormat="1">
      <c r="B398" s="149"/>
      <c r="D398" s="150" t="s">
        <v>146</v>
      </c>
      <c r="E398" s="151" t="s">
        <v>21</v>
      </c>
      <c r="F398" s="152" t="s">
        <v>410</v>
      </c>
      <c r="H398" s="151" t="s">
        <v>21</v>
      </c>
      <c r="I398" s="153"/>
      <c r="L398" s="149"/>
      <c r="M398" s="154"/>
      <c r="T398" s="155"/>
      <c r="AT398" s="151" t="s">
        <v>146</v>
      </c>
      <c r="AU398" s="151" t="s">
        <v>82</v>
      </c>
      <c r="AV398" s="12" t="s">
        <v>80</v>
      </c>
      <c r="AW398" s="12" t="s">
        <v>34</v>
      </c>
      <c r="AX398" s="12" t="s">
        <v>73</v>
      </c>
      <c r="AY398" s="151" t="s">
        <v>135</v>
      </c>
    </row>
    <row r="399" spans="2:65" s="13" customFormat="1">
      <c r="B399" s="156"/>
      <c r="D399" s="150" t="s">
        <v>146</v>
      </c>
      <c r="E399" s="157" t="s">
        <v>21</v>
      </c>
      <c r="F399" s="158" t="s">
        <v>666</v>
      </c>
      <c r="H399" s="159">
        <v>3.996</v>
      </c>
      <c r="I399" s="160"/>
      <c r="L399" s="156"/>
      <c r="M399" s="161"/>
      <c r="T399" s="162"/>
      <c r="AT399" s="157" t="s">
        <v>146</v>
      </c>
      <c r="AU399" s="157" t="s">
        <v>82</v>
      </c>
      <c r="AV399" s="13" t="s">
        <v>82</v>
      </c>
      <c r="AW399" s="13" t="s">
        <v>34</v>
      </c>
      <c r="AX399" s="13" t="s">
        <v>73</v>
      </c>
      <c r="AY399" s="157" t="s">
        <v>135</v>
      </c>
    </row>
    <row r="400" spans="2:65" s="12" customFormat="1">
      <c r="B400" s="149"/>
      <c r="D400" s="150" t="s">
        <v>146</v>
      </c>
      <c r="E400" s="151" t="s">
        <v>21</v>
      </c>
      <c r="F400" s="152" t="s">
        <v>667</v>
      </c>
      <c r="H400" s="151" t="s">
        <v>21</v>
      </c>
      <c r="I400" s="153"/>
      <c r="L400" s="149"/>
      <c r="M400" s="154"/>
      <c r="T400" s="155"/>
      <c r="AT400" s="151" t="s">
        <v>146</v>
      </c>
      <c r="AU400" s="151" t="s">
        <v>82</v>
      </c>
      <c r="AV400" s="12" t="s">
        <v>80</v>
      </c>
      <c r="AW400" s="12" t="s">
        <v>34</v>
      </c>
      <c r="AX400" s="12" t="s">
        <v>73</v>
      </c>
      <c r="AY400" s="151" t="s">
        <v>135</v>
      </c>
    </row>
    <row r="401" spans="2:65" s="13" customFormat="1">
      <c r="B401" s="156"/>
      <c r="D401" s="150" t="s">
        <v>146</v>
      </c>
      <c r="E401" s="157" t="s">
        <v>21</v>
      </c>
      <c r="F401" s="158" t="s">
        <v>668</v>
      </c>
      <c r="H401" s="159">
        <v>1.52</v>
      </c>
      <c r="I401" s="160"/>
      <c r="L401" s="156"/>
      <c r="M401" s="161"/>
      <c r="T401" s="162"/>
      <c r="AT401" s="157" t="s">
        <v>146</v>
      </c>
      <c r="AU401" s="157" t="s">
        <v>82</v>
      </c>
      <c r="AV401" s="13" t="s">
        <v>82</v>
      </c>
      <c r="AW401" s="13" t="s">
        <v>34</v>
      </c>
      <c r="AX401" s="13" t="s">
        <v>73</v>
      </c>
      <c r="AY401" s="157" t="s">
        <v>135</v>
      </c>
    </row>
    <row r="402" spans="2:65" s="12" customFormat="1">
      <c r="B402" s="149"/>
      <c r="D402" s="150" t="s">
        <v>146</v>
      </c>
      <c r="E402" s="151" t="s">
        <v>21</v>
      </c>
      <c r="F402" s="152" t="s">
        <v>669</v>
      </c>
      <c r="H402" s="151" t="s">
        <v>21</v>
      </c>
      <c r="I402" s="153"/>
      <c r="L402" s="149"/>
      <c r="M402" s="154"/>
      <c r="T402" s="155"/>
      <c r="AT402" s="151" t="s">
        <v>146</v>
      </c>
      <c r="AU402" s="151" t="s">
        <v>82</v>
      </c>
      <c r="AV402" s="12" t="s">
        <v>80</v>
      </c>
      <c r="AW402" s="12" t="s">
        <v>34</v>
      </c>
      <c r="AX402" s="12" t="s">
        <v>73</v>
      </c>
      <c r="AY402" s="151" t="s">
        <v>135</v>
      </c>
    </row>
    <row r="403" spans="2:65" s="13" customFormat="1">
      <c r="B403" s="156"/>
      <c r="D403" s="150" t="s">
        <v>146</v>
      </c>
      <c r="E403" s="157" t="s">
        <v>21</v>
      </c>
      <c r="F403" s="158" t="s">
        <v>670</v>
      </c>
      <c r="H403" s="159">
        <v>101.274</v>
      </c>
      <c r="I403" s="160"/>
      <c r="L403" s="156"/>
      <c r="M403" s="161"/>
      <c r="T403" s="162"/>
      <c r="AT403" s="157" t="s">
        <v>146</v>
      </c>
      <c r="AU403" s="157" t="s">
        <v>82</v>
      </c>
      <c r="AV403" s="13" t="s">
        <v>82</v>
      </c>
      <c r="AW403" s="13" t="s">
        <v>34</v>
      </c>
      <c r="AX403" s="13" t="s">
        <v>73</v>
      </c>
      <c r="AY403" s="157" t="s">
        <v>135</v>
      </c>
    </row>
    <row r="404" spans="2:65" s="14" customFormat="1">
      <c r="B404" s="163"/>
      <c r="D404" s="150" t="s">
        <v>146</v>
      </c>
      <c r="E404" s="164" t="s">
        <v>21</v>
      </c>
      <c r="F404" s="165" t="s">
        <v>153</v>
      </c>
      <c r="H404" s="166">
        <v>115.066</v>
      </c>
      <c r="I404" s="167"/>
      <c r="L404" s="163"/>
      <c r="M404" s="168"/>
      <c r="T404" s="169"/>
      <c r="AT404" s="164" t="s">
        <v>146</v>
      </c>
      <c r="AU404" s="164" t="s">
        <v>82</v>
      </c>
      <c r="AV404" s="14" t="s">
        <v>92</v>
      </c>
      <c r="AW404" s="14" t="s">
        <v>34</v>
      </c>
      <c r="AX404" s="14" t="s">
        <v>80</v>
      </c>
      <c r="AY404" s="164" t="s">
        <v>135</v>
      </c>
    </row>
    <row r="405" spans="2:65" s="1" customFormat="1" ht="24.15" customHeight="1">
      <c r="B405" s="33"/>
      <c r="C405" s="182" t="s">
        <v>671</v>
      </c>
      <c r="D405" s="182" t="s">
        <v>459</v>
      </c>
      <c r="E405" s="183" t="s">
        <v>672</v>
      </c>
      <c r="F405" s="184" t="s">
        <v>673</v>
      </c>
      <c r="G405" s="185" t="s">
        <v>194</v>
      </c>
      <c r="H405" s="186">
        <v>6.641</v>
      </c>
      <c r="I405" s="187"/>
      <c r="J405" s="188">
        <f>ROUND(I405*H405,2)</f>
        <v>0</v>
      </c>
      <c r="K405" s="184" t="s">
        <v>142</v>
      </c>
      <c r="L405" s="189"/>
      <c r="M405" s="190" t="s">
        <v>21</v>
      </c>
      <c r="N405" s="191" t="s">
        <v>44</v>
      </c>
      <c r="P405" s="141">
        <f>O405*H405</f>
        <v>0</v>
      </c>
      <c r="Q405" s="141">
        <v>4.1000000000000003E-3</v>
      </c>
      <c r="R405" s="141">
        <f>Q405*H405</f>
        <v>2.7228100000000002E-2</v>
      </c>
      <c r="S405" s="141">
        <v>0</v>
      </c>
      <c r="T405" s="142">
        <f>S405*H405</f>
        <v>0</v>
      </c>
      <c r="AR405" s="143" t="s">
        <v>586</v>
      </c>
      <c r="AT405" s="143" t="s">
        <v>459</v>
      </c>
      <c r="AU405" s="143" t="s">
        <v>82</v>
      </c>
      <c r="AY405" s="18" t="s">
        <v>135</v>
      </c>
      <c r="BE405" s="144">
        <f>IF(N405="základní",J405,0)</f>
        <v>0</v>
      </c>
      <c r="BF405" s="144">
        <f>IF(N405="snížená",J405,0)</f>
        <v>0</v>
      </c>
      <c r="BG405" s="144">
        <f>IF(N405="zákl. přenesená",J405,0)</f>
        <v>0</v>
      </c>
      <c r="BH405" s="144">
        <f>IF(N405="sníž. přenesená",J405,0)</f>
        <v>0</v>
      </c>
      <c r="BI405" s="144">
        <f>IF(N405="nulová",J405,0)</f>
        <v>0</v>
      </c>
      <c r="BJ405" s="18" t="s">
        <v>80</v>
      </c>
      <c r="BK405" s="144">
        <f>ROUND(I405*H405,2)</f>
        <v>0</v>
      </c>
      <c r="BL405" s="18" t="s">
        <v>251</v>
      </c>
      <c r="BM405" s="143" t="s">
        <v>674</v>
      </c>
    </row>
    <row r="406" spans="2:65" s="12" customFormat="1">
      <c r="B406" s="149"/>
      <c r="D406" s="150" t="s">
        <v>146</v>
      </c>
      <c r="E406" s="151" t="s">
        <v>21</v>
      </c>
      <c r="F406" s="152" t="s">
        <v>565</v>
      </c>
      <c r="H406" s="151" t="s">
        <v>21</v>
      </c>
      <c r="I406" s="153"/>
      <c r="L406" s="149"/>
      <c r="M406" s="154"/>
      <c r="T406" s="155"/>
      <c r="AT406" s="151" t="s">
        <v>146</v>
      </c>
      <c r="AU406" s="151" t="s">
        <v>82</v>
      </c>
      <c r="AV406" s="12" t="s">
        <v>80</v>
      </c>
      <c r="AW406" s="12" t="s">
        <v>34</v>
      </c>
      <c r="AX406" s="12" t="s">
        <v>73</v>
      </c>
      <c r="AY406" s="151" t="s">
        <v>135</v>
      </c>
    </row>
    <row r="407" spans="2:65" s="12" customFormat="1">
      <c r="B407" s="149"/>
      <c r="D407" s="150" t="s">
        <v>146</v>
      </c>
      <c r="E407" s="151" t="s">
        <v>21</v>
      </c>
      <c r="F407" s="152" t="s">
        <v>662</v>
      </c>
      <c r="H407" s="151" t="s">
        <v>21</v>
      </c>
      <c r="I407" s="153"/>
      <c r="L407" s="149"/>
      <c r="M407" s="154"/>
      <c r="T407" s="155"/>
      <c r="AT407" s="151" t="s">
        <v>146</v>
      </c>
      <c r="AU407" s="151" t="s">
        <v>82</v>
      </c>
      <c r="AV407" s="12" t="s">
        <v>80</v>
      </c>
      <c r="AW407" s="12" t="s">
        <v>34</v>
      </c>
      <c r="AX407" s="12" t="s">
        <v>73</v>
      </c>
      <c r="AY407" s="151" t="s">
        <v>135</v>
      </c>
    </row>
    <row r="408" spans="2:65" s="13" customFormat="1">
      <c r="B408" s="156"/>
      <c r="D408" s="150" t="s">
        <v>146</v>
      </c>
      <c r="E408" s="157" t="s">
        <v>21</v>
      </c>
      <c r="F408" s="158" t="s">
        <v>675</v>
      </c>
      <c r="H408" s="159">
        <v>5.0449999999999999</v>
      </c>
      <c r="I408" s="160"/>
      <c r="L408" s="156"/>
      <c r="M408" s="161"/>
      <c r="T408" s="162"/>
      <c r="AT408" s="157" t="s">
        <v>146</v>
      </c>
      <c r="AU408" s="157" t="s">
        <v>82</v>
      </c>
      <c r="AV408" s="13" t="s">
        <v>82</v>
      </c>
      <c r="AW408" s="13" t="s">
        <v>34</v>
      </c>
      <c r="AX408" s="13" t="s">
        <v>73</v>
      </c>
      <c r="AY408" s="157" t="s">
        <v>135</v>
      </c>
    </row>
    <row r="409" spans="2:65" s="12" customFormat="1">
      <c r="B409" s="149"/>
      <c r="D409" s="150" t="s">
        <v>146</v>
      </c>
      <c r="E409" s="151" t="s">
        <v>21</v>
      </c>
      <c r="F409" s="152" t="s">
        <v>667</v>
      </c>
      <c r="H409" s="151" t="s">
        <v>21</v>
      </c>
      <c r="I409" s="153"/>
      <c r="L409" s="149"/>
      <c r="M409" s="154"/>
      <c r="T409" s="155"/>
      <c r="AT409" s="151" t="s">
        <v>146</v>
      </c>
      <c r="AU409" s="151" t="s">
        <v>82</v>
      </c>
      <c r="AV409" s="12" t="s">
        <v>80</v>
      </c>
      <c r="AW409" s="12" t="s">
        <v>34</v>
      </c>
      <c r="AX409" s="12" t="s">
        <v>73</v>
      </c>
      <c r="AY409" s="151" t="s">
        <v>135</v>
      </c>
    </row>
    <row r="410" spans="2:65" s="13" customFormat="1">
      <c r="B410" s="156"/>
      <c r="D410" s="150" t="s">
        <v>146</v>
      </c>
      <c r="E410" s="157" t="s">
        <v>21</v>
      </c>
      <c r="F410" s="158" t="s">
        <v>676</v>
      </c>
      <c r="H410" s="159">
        <v>1.5960000000000001</v>
      </c>
      <c r="I410" s="160"/>
      <c r="L410" s="156"/>
      <c r="M410" s="161"/>
      <c r="T410" s="162"/>
      <c r="AT410" s="157" t="s">
        <v>146</v>
      </c>
      <c r="AU410" s="157" t="s">
        <v>82</v>
      </c>
      <c r="AV410" s="13" t="s">
        <v>82</v>
      </c>
      <c r="AW410" s="13" t="s">
        <v>34</v>
      </c>
      <c r="AX410" s="13" t="s">
        <v>73</v>
      </c>
      <c r="AY410" s="157" t="s">
        <v>135</v>
      </c>
    </row>
    <row r="411" spans="2:65" s="14" customFormat="1">
      <c r="B411" s="163"/>
      <c r="D411" s="150" t="s">
        <v>146</v>
      </c>
      <c r="E411" s="164" t="s">
        <v>21</v>
      </c>
      <c r="F411" s="165" t="s">
        <v>153</v>
      </c>
      <c r="H411" s="166">
        <v>6.641</v>
      </c>
      <c r="I411" s="167"/>
      <c r="L411" s="163"/>
      <c r="M411" s="168"/>
      <c r="T411" s="169"/>
      <c r="AT411" s="164" t="s">
        <v>146</v>
      </c>
      <c r="AU411" s="164" t="s">
        <v>82</v>
      </c>
      <c r="AV411" s="14" t="s">
        <v>92</v>
      </c>
      <c r="AW411" s="14" t="s">
        <v>34</v>
      </c>
      <c r="AX411" s="14" t="s">
        <v>80</v>
      </c>
      <c r="AY411" s="164" t="s">
        <v>135</v>
      </c>
    </row>
    <row r="412" spans="2:65" s="1" customFormat="1" ht="24.15" customHeight="1">
      <c r="B412" s="33"/>
      <c r="C412" s="182" t="s">
        <v>677</v>
      </c>
      <c r="D412" s="182" t="s">
        <v>459</v>
      </c>
      <c r="E412" s="183" t="s">
        <v>460</v>
      </c>
      <c r="F412" s="184" t="s">
        <v>461</v>
      </c>
      <c r="G412" s="185" t="s">
        <v>194</v>
      </c>
      <c r="H412" s="186">
        <v>114.17700000000001</v>
      </c>
      <c r="I412" s="187"/>
      <c r="J412" s="188">
        <f>ROUND(I412*H412,2)</f>
        <v>0</v>
      </c>
      <c r="K412" s="184" t="s">
        <v>142</v>
      </c>
      <c r="L412" s="189"/>
      <c r="M412" s="190" t="s">
        <v>21</v>
      </c>
      <c r="N412" s="191" t="s">
        <v>44</v>
      </c>
      <c r="P412" s="141">
        <f>O412*H412</f>
        <v>0</v>
      </c>
      <c r="Q412" s="141">
        <v>3.0000000000000001E-3</v>
      </c>
      <c r="R412" s="141">
        <f>Q412*H412</f>
        <v>0.34253100000000003</v>
      </c>
      <c r="S412" s="141">
        <v>0</v>
      </c>
      <c r="T412" s="142">
        <f>S412*H412</f>
        <v>0</v>
      </c>
      <c r="AR412" s="143" t="s">
        <v>586</v>
      </c>
      <c r="AT412" s="143" t="s">
        <v>459</v>
      </c>
      <c r="AU412" s="143" t="s">
        <v>82</v>
      </c>
      <c r="AY412" s="18" t="s">
        <v>135</v>
      </c>
      <c r="BE412" s="144">
        <f>IF(N412="základní",J412,0)</f>
        <v>0</v>
      </c>
      <c r="BF412" s="144">
        <f>IF(N412="snížená",J412,0)</f>
        <v>0</v>
      </c>
      <c r="BG412" s="144">
        <f>IF(N412="zákl. přenesená",J412,0)</f>
        <v>0</v>
      </c>
      <c r="BH412" s="144">
        <f>IF(N412="sníž. přenesená",J412,0)</f>
        <v>0</v>
      </c>
      <c r="BI412" s="144">
        <f>IF(N412="nulová",J412,0)</f>
        <v>0</v>
      </c>
      <c r="BJ412" s="18" t="s">
        <v>80</v>
      </c>
      <c r="BK412" s="144">
        <f>ROUND(I412*H412,2)</f>
        <v>0</v>
      </c>
      <c r="BL412" s="18" t="s">
        <v>251</v>
      </c>
      <c r="BM412" s="143" t="s">
        <v>678</v>
      </c>
    </row>
    <row r="413" spans="2:65" s="12" customFormat="1">
      <c r="B413" s="149"/>
      <c r="D413" s="150" t="s">
        <v>146</v>
      </c>
      <c r="E413" s="151" t="s">
        <v>21</v>
      </c>
      <c r="F413" s="152" t="s">
        <v>664</v>
      </c>
      <c r="H413" s="151" t="s">
        <v>21</v>
      </c>
      <c r="I413" s="153"/>
      <c r="L413" s="149"/>
      <c r="M413" s="154"/>
      <c r="T413" s="155"/>
      <c r="AT413" s="151" t="s">
        <v>146</v>
      </c>
      <c r="AU413" s="151" t="s">
        <v>82</v>
      </c>
      <c r="AV413" s="12" t="s">
        <v>80</v>
      </c>
      <c r="AW413" s="12" t="s">
        <v>34</v>
      </c>
      <c r="AX413" s="12" t="s">
        <v>73</v>
      </c>
      <c r="AY413" s="151" t="s">
        <v>135</v>
      </c>
    </row>
    <row r="414" spans="2:65" s="12" customFormat="1">
      <c r="B414" s="149"/>
      <c r="D414" s="150" t="s">
        <v>146</v>
      </c>
      <c r="E414" s="151" t="s">
        <v>21</v>
      </c>
      <c r="F414" s="152" t="s">
        <v>408</v>
      </c>
      <c r="H414" s="151" t="s">
        <v>21</v>
      </c>
      <c r="I414" s="153"/>
      <c r="L414" s="149"/>
      <c r="M414" s="154"/>
      <c r="T414" s="155"/>
      <c r="AT414" s="151" t="s">
        <v>146</v>
      </c>
      <c r="AU414" s="151" t="s">
        <v>82</v>
      </c>
      <c r="AV414" s="12" t="s">
        <v>80</v>
      </c>
      <c r="AW414" s="12" t="s">
        <v>34</v>
      </c>
      <c r="AX414" s="12" t="s">
        <v>73</v>
      </c>
      <c r="AY414" s="151" t="s">
        <v>135</v>
      </c>
    </row>
    <row r="415" spans="2:65" s="13" customFormat="1">
      <c r="B415" s="156"/>
      <c r="D415" s="150" t="s">
        <v>146</v>
      </c>
      <c r="E415" s="157" t="s">
        <v>21</v>
      </c>
      <c r="F415" s="158" t="s">
        <v>679</v>
      </c>
      <c r="H415" s="159">
        <v>3.6440000000000001</v>
      </c>
      <c r="I415" s="160"/>
      <c r="L415" s="156"/>
      <c r="M415" s="161"/>
      <c r="T415" s="162"/>
      <c r="AT415" s="157" t="s">
        <v>146</v>
      </c>
      <c r="AU415" s="157" t="s">
        <v>82</v>
      </c>
      <c r="AV415" s="13" t="s">
        <v>82</v>
      </c>
      <c r="AW415" s="13" t="s">
        <v>34</v>
      </c>
      <c r="AX415" s="13" t="s">
        <v>73</v>
      </c>
      <c r="AY415" s="157" t="s">
        <v>135</v>
      </c>
    </row>
    <row r="416" spans="2:65" s="12" customFormat="1">
      <c r="B416" s="149"/>
      <c r="D416" s="150" t="s">
        <v>146</v>
      </c>
      <c r="E416" s="151" t="s">
        <v>21</v>
      </c>
      <c r="F416" s="152" t="s">
        <v>410</v>
      </c>
      <c r="H416" s="151" t="s">
        <v>21</v>
      </c>
      <c r="I416" s="153"/>
      <c r="L416" s="149"/>
      <c r="M416" s="154"/>
      <c r="T416" s="155"/>
      <c r="AT416" s="151" t="s">
        <v>146</v>
      </c>
      <c r="AU416" s="151" t="s">
        <v>82</v>
      </c>
      <c r="AV416" s="12" t="s">
        <v>80</v>
      </c>
      <c r="AW416" s="12" t="s">
        <v>34</v>
      </c>
      <c r="AX416" s="12" t="s">
        <v>73</v>
      </c>
      <c r="AY416" s="151" t="s">
        <v>135</v>
      </c>
    </row>
    <row r="417" spans="2:65" s="13" customFormat="1">
      <c r="B417" s="156"/>
      <c r="D417" s="150" t="s">
        <v>146</v>
      </c>
      <c r="E417" s="157" t="s">
        <v>21</v>
      </c>
      <c r="F417" s="158" t="s">
        <v>680</v>
      </c>
      <c r="H417" s="159">
        <v>4.1959999999999997</v>
      </c>
      <c r="I417" s="160"/>
      <c r="L417" s="156"/>
      <c r="M417" s="161"/>
      <c r="T417" s="162"/>
      <c r="AT417" s="157" t="s">
        <v>146</v>
      </c>
      <c r="AU417" s="157" t="s">
        <v>82</v>
      </c>
      <c r="AV417" s="13" t="s">
        <v>82</v>
      </c>
      <c r="AW417" s="13" t="s">
        <v>34</v>
      </c>
      <c r="AX417" s="13" t="s">
        <v>73</v>
      </c>
      <c r="AY417" s="157" t="s">
        <v>135</v>
      </c>
    </row>
    <row r="418" spans="2:65" s="12" customFormat="1">
      <c r="B418" s="149"/>
      <c r="D418" s="150" t="s">
        <v>146</v>
      </c>
      <c r="E418" s="151" t="s">
        <v>21</v>
      </c>
      <c r="F418" s="152" t="s">
        <v>669</v>
      </c>
      <c r="H418" s="151" t="s">
        <v>21</v>
      </c>
      <c r="I418" s="153"/>
      <c r="L418" s="149"/>
      <c r="M418" s="154"/>
      <c r="T418" s="155"/>
      <c r="AT418" s="151" t="s">
        <v>146</v>
      </c>
      <c r="AU418" s="151" t="s">
        <v>82</v>
      </c>
      <c r="AV418" s="12" t="s">
        <v>80</v>
      </c>
      <c r="AW418" s="12" t="s">
        <v>34</v>
      </c>
      <c r="AX418" s="12" t="s">
        <v>73</v>
      </c>
      <c r="AY418" s="151" t="s">
        <v>135</v>
      </c>
    </row>
    <row r="419" spans="2:65" s="13" customFormat="1">
      <c r="B419" s="156"/>
      <c r="D419" s="150" t="s">
        <v>146</v>
      </c>
      <c r="E419" s="157" t="s">
        <v>21</v>
      </c>
      <c r="F419" s="158" t="s">
        <v>681</v>
      </c>
      <c r="H419" s="159">
        <v>106.337</v>
      </c>
      <c r="I419" s="160"/>
      <c r="L419" s="156"/>
      <c r="M419" s="161"/>
      <c r="T419" s="162"/>
      <c r="AT419" s="157" t="s">
        <v>146</v>
      </c>
      <c r="AU419" s="157" t="s">
        <v>82</v>
      </c>
      <c r="AV419" s="13" t="s">
        <v>82</v>
      </c>
      <c r="AW419" s="13" t="s">
        <v>34</v>
      </c>
      <c r="AX419" s="13" t="s">
        <v>73</v>
      </c>
      <c r="AY419" s="157" t="s">
        <v>135</v>
      </c>
    </row>
    <row r="420" spans="2:65" s="14" customFormat="1">
      <c r="B420" s="163"/>
      <c r="D420" s="150" t="s">
        <v>146</v>
      </c>
      <c r="E420" s="164" t="s">
        <v>21</v>
      </c>
      <c r="F420" s="165" t="s">
        <v>153</v>
      </c>
      <c r="H420" s="166">
        <v>114.17700000000001</v>
      </c>
      <c r="I420" s="167"/>
      <c r="L420" s="163"/>
      <c r="M420" s="168"/>
      <c r="T420" s="169"/>
      <c r="AT420" s="164" t="s">
        <v>146</v>
      </c>
      <c r="AU420" s="164" t="s">
        <v>82</v>
      </c>
      <c r="AV420" s="14" t="s">
        <v>92</v>
      </c>
      <c r="AW420" s="14" t="s">
        <v>34</v>
      </c>
      <c r="AX420" s="14" t="s">
        <v>80</v>
      </c>
      <c r="AY420" s="164" t="s">
        <v>135</v>
      </c>
    </row>
    <row r="421" spans="2:65" s="1" customFormat="1" ht="49.2" customHeight="1">
      <c r="B421" s="33"/>
      <c r="C421" s="132" t="s">
        <v>682</v>
      </c>
      <c r="D421" s="132" t="s">
        <v>138</v>
      </c>
      <c r="E421" s="133" t="s">
        <v>683</v>
      </c>
      <c r="F421" s="134" t="s">
        <v>684</v>
      </c>
      <c r="G421" s="135" t="s">
        <v>194</v>
      </c>
      <c r="H421" s="136">
        <v>17.946999999999999</v>
      </c>
      <c r="I421" s="137"/>
      <c r="J421" s="138">
        <f>ROUND(I421*H421,2)</f>
        <v>0</v>
      </c>
      <c r="K421" s="134" t="s">
        <v>142</v>
      </c>
      <c r="L421" s="33"/>
      <c r="M421" s="139" t="s">
        <v>21</v>
      </c>
      <c r="N421" s="140" t="s">
        <v>44</v>
      </c>
      <c r="P421" s="141">
        <f>O421*H421</f>
        <v>0</v>
      </c>
      <c r="Q421" s="141">
        <v>6.3E-3</v>
      </c>
      <c r="R421" s="141">
        <f>Q421*H421</f>
        <v>0.11306609999999999</v>
      </c>
      <c r="S421" s="141">
        <v>0</v>
      </c>
      <c r="T421" s="142">
        <f>S421*H421</f>
        <v>0</v>
      </c>
      <c r="AR421" s="143" t="s">
        <v>251</v>
      </c>
      <c r="AT421" s="143" t="s">
        <v>138</v>
      </c>
      <c r="AU421" s="143" t="s">
        <v>82</v>
      </c>
      <c r="AY421" s="18" t="s">
        <v>135</v>
      </c>
      <c r="BE421" s="144">
        <f>IF(N421="základní",J421,0)</f>
        <v>0</v>
      </c>
      <c r="BF421" s="144">
        <f>IF(N421="snížená",J421,0)</f>
        <v>0</v>
      </c>
      <c r="BG421" s="144">
        <f>IF(N421="zákl. přenesená",J421,0)</f>
        <v>0</v>
      </c>
      <c r="BH421" s="144">
        <f>IF(N421="sníž. přenesená",J421,0)</f>
        <v>0</v>
      </c>
      <c r="BI421" s="144">
        <f>IF(N421="nulová",J421,0)</f>
        <v>0</v>
      </c>
      <c r="BJ421" s="18" t="s">
        <v>80</v>
      </c>
      <c r="BK421" s="144">
        <f>ROUND(I421*H421,2)</f>
        <v>0</v>
      </c>
      <c r="BL421" s="18" t="s">
        <v>251</v>
      </c>
      <c r="BM421" s="143" t="s">
        <v>685</v>
      </c>
    </row>
    <row r="422" spans="2:65" s="1" customFormat="1">
      <c r="B422" s="33"/>
      <c r="D422" s="145" t="s">
        <v>144</v>
      </c>
      <c r="F422" s="146" t="s">
        <v>686</v>
      </c>
      <c r="I422" s="147"/>
      <c r="L422" s="33"/>
      <c r="M422" s="148"/>
      <c r="T422" s="54"/>
      <c r="AT422" s="18" t="s">
        <v>144</v>
      </c>
      <c r="AU422" s="18" t="s">
        <v>82</v>
      </c>
    </row>
    <row r="423" spans="2:65" s="12" customFormat="1">
      <c r="B423" s="149"/>
      <c r="D423" s="150" t="s">
        <v>146</v>
      </c>
      <c r="E423" s="151" t="s">
        <v>21</v>
      </c>
      <c r="F423" s="152" t="s">
        <v>687</v>
      </c>
      <c r="H423" s="151" t="s">
        <v>21</v>
      </c>
      <c r="I423" s="153"/>
      <c r="L423" s="149"/>
      <c r="M423" s="154"/>
      <c r="T423" s="155"/>
      <c r="AT423" s="151" t="s">
        <v>146</v>
      </c>
      <c r="AU423" s="151" t="s">
        <v>82</v>
      </c>
      <c r="AV423" s="12" t="s">
        <v>80</v>
      </c>
      <c r="AW423" s="12" t="s">
        <v>34</v>
      </c>
      <c r="AX423" s="12" t="s">
        <v>73</v>
      </c>
      <c r="AY423" s="151" t="s">
        <v>135</v>
      </c>
    </row>
    <row r="424" spans="2:65" s="13" customFormat="1">
      <c r="B424" s="156"/>
      <c r="D424" s="150" t="s">
        <v>146</v>
      </c>
      <c r="E424" s="157" t="s">
        <v>21</v>
      </c>
      <c r="F424" s="158" t="s">
        <v>688</v>
      </c>
      <c r="H424" s="159">
        <v>17.946999999999999</v>
      </c>
      <c r="I424" s="160"/>
      <c r="L424" s="156"/>
      <c r="M424" s="161"/>
      <c r="T424" s="162"/>
      <c r="AT424" s="157" t="s">
        <v>146</v>
      </c>
      <c r="AU424" s="157" t="s">
        <v>82</v>
      </c>
      <c r="AV424" s="13" t="s">
        <v>82</v>
      </c>
      <c r="AW424" s="13" t="s">
        <v>34</v>
      </c>
      <c r="AX424" s="13" t="s">
        <v>73</v>
      </c>
      <c r="AY424" s="157" t="s">
        <v>135</v>
      </c>
    </row>
    <row r="425" spans="2:65" s="14" customFormat="1">
      <c r="B425" s="163"/>
      <c r="D425" s="150" t="s">
        <v>146</v>
      </c>
      <c r="E425" s="164" t="s">
        <v>21</v>
      </c>
      <c r="F425" s="165" t="s">
        <v>153</v>
      </c>
      <c r="H425" s="166">
        <v>17.946999999999999</v>
      </c>
      <c r="I425" s="167"/>
      <c r="L425" s="163"/>
      <c r="M425" s="168"/>
      <c r="T425" s="169"/>
      <c r="AT425" s="164" t="s">
        <v>146</v>
      </c>
      <c r="AU425" s="164" t="s">
        <v>82</v>
      </c>
      <c r="AV425" s="14" t="s">
        <v>92</v>
      </c>
      <c r="AW425" s="14" t="s">
        <v>34</v>
      </c>
      <c r="AX425" s="14" t="s">
        <v>80</v>
      </c>
      <c r="AY425" s="164" t="s">
        <v>135</v>
      </c>
    </row>
    <row r="426" spans="2:65" s="1" customFormat="1" ht="16.5" customHeight="1">
      <c r="B426" s="33"/>
      <c r="C426" s="182" t="s">
        <v>689</v>
      </c>
      <c r="D426" s="182" t="s">
        <v>459</v>
      </c>
      <c r="E426" s="183" t="s">
        <v>475</v>
      </c>
      <c r="F426" s="184" t="s">
        <v>476</v>
      </c>
      <c r="G426" s="185" t="s">
        <v>194</v>
      </c>
      <c r="H426" s="186">
        <v>18.844000000000001</v>
      </c>
      <c r="I426" s="187"/>
      <c r="J426" s="188">
        <f>ROUND(I426*H426,2)</f>
        <v>0</v>
      </c>
      <c r="K426" s="184" t="s">
        <v>142</v>
      </c>
      <c r="L426" s="189"/>
      <c r="M426" s="190" t="s">
        <v>21</v>
      </c>
      <c r="N426" s="191" t="s">
        <v>44</v>
      </c>
      <c r="P426" s="141">
        <f>O426*H426</f>
        <v>0</v>
      </c>
      <c r="Q426" s="141">
        <v>2.2399999999999998E-3</v>
      </c>
      <c r="R426" s="141">
        <f>Q426*H426</f>
        <v>4.2210560000000001E-2</v>
      </c>
      <c r="S426" s="141">
        <v>0</v>
      </c>
      <c r="T426" s="142">
        <f>S426*H426</f>
        <v>0</v>
      </c>
      <c r="AR426" s="143" t="s">
        <v>586</v>
      </c>
      <c r="AT426" s="143" t="s">
        <v>459</v>
      </c>
      <c r="AU426" s="143" t="s">
        <v>82</v>
      </c>
      <c r="AY426" s="18" t="s">
        <v>135</v>
      </c>
      <c r="BE426" s="144">
        <f>IF(N426="základní",J426,0)</f>
        <v>0</v>
      </c>
      <c r="BF426" s="144">
        <f>IF(N426="snížená",J426,0)</f>
        <v>0</v>
      </c>
      <c r="BG426" s="144">
        <f>IF(N426="zákl. přenesená",J426,0)</f>
        <v>0</v>
      </c>
      <c r="BH426" s="144">
        <f>IF(N426="sníž. přenesená",J426,0)</f>
        <v>0</v>
      </c>
      <c r="BI426" s="144">
        <f>IF(N426="nulová",J426,0)</f>
        <v>0</v>
      </c>
      <c r="BJ426" s="18" t="s">
        <v>80</v>
      </c>
      <c r="BK426" s="144">
        <f>ROUND(I426*H426,2)</f>
        <v>0</v>
      </c>
      <c r="BL426" s="18" t="s">
        <v>251</v>
      </c>
      <c r="BM426" s="143" t="s">
        <v>690</v>
      </c>
    </row>
    <row r="427" spans="2:65" s="13" customFormat="1">
      <c r="B427" s="156"/>
      <c r="D427" s="150" t="s">
        <v>146</v>
      </c>
      <c r="F427" s="158" t="s">
        <v>691</v>
      </c>
      <c r="H427" s="159">
        <v>18.844000000000001</v>
      </c>
      <c r="I427" s="160"/>
      <c r="L427" s="156"/>
      <c r="M427" s="161"/>
      <c r="T427" s="162"/>
      <c r="AT427" s="157" t="s">
        <v>146</v>
      </c>
      <c r="AU427" s="157" t="s">
        <v>82</v>
      </c>
      <c r="AV427" s="13" t="s">
        <v>82</v>
      </c>
      <c r="AW427" s="13" t="s">
        <v>4</v>
      </c>
      <c r="AX427" s="13" t="s">
        <v>80</v>
      </c>
      <c r="AY427" s="157" t="s">
        <v>135</v>
      </c>
    </row>
    <row r="428" spans="2:65" s="1" customFormat="1" ht="44.25" customHeight="1">
      <c r="B428" s="33"/>
      <c r="C428" s="132" t="s">
        <v>692</v>
      </c>
      <c r="D428" s="132" t="s">
        <v>138</v>
      </c>
      <c r="E428" s="133" t="s">
        <v>693</v>
      </c>
      <c r="F428" s="134" t="s">
        <v>694</v>
      </c>
      <c r="G428" s="135" t="s">
        <v>194</v>
      </c>
      <c r="H428" s="136">
        <v>1294.864</v>
      </c>
      <c r="I428" s="137"/>
      <c r="J428" s="138">
        <f>ROUND(I428*H428,2)</f>
        <v>0</v>
      </c>
      <c r="K428" s="134" t="s">
        <v>142</v>
      </c>
      <c r="L428" s="33"/>
      <c r="M428" s="139" t="s">
        <v>21</v>
      </c>
      <c r="N428" s="140" t="s">
        <v>44</v>
      </c>
      <c r="P428" s="141">
        <f>O428*H428</f>
        <v>0</v>
      </c>
      <c r="Q428" s="141">
        <v>1.16E-3</v>
      </c>
      <c r="R428" s="141">
        <f>Q428*H428</f>
        <v>1.50204224</v>
      </c>
      <c r="S428" s="141">
        <v>0</v>
      </c>
      <c r="T428" s="142">
        <f>S428*H428</f>
        <v>0</v>
      </c>
      <c r="AR428" s="143" t="s">
        <v>251</v>
      </c>
      <c r="AT428" s="143" t="s">
        <v>138</v>
      </c>
      <c r="AU428" s="143" t="s">
        <v>82</v>
      </c>
      <c r="AY428" s="18" t="s">
        <v>135</v>
      </c>
      <c r="BE428" s="144">
        <f>IF(N428="základní",J428,0)</f>
        <v>0</v>
      </c>
      <c r="BF428" s="144">
        <f>IF(N428="snížená",J428,0)</f>
        <v>0</v>
      </c>
      <c r="BG428" s="144">
        <f>IF(N428="zákl. přenesená",J428,0)</f>
        <v>0</v>
      </c>
      <c r="BH428" s="144">
        <f>IF(N428="sníž. přenesená",J428,0)</f>
        <v>0</v>
      </c>
      <c r="BI428" s="144">
        <f>IF(N428="nulová",J428,0)</f>
        <v>0</v>
      </c>
      <c r="BJ428" s="18" t="s">
        <v>80</v>
      </c>
      <c r="BK428" s="144">
        <f>ROUND(I428*H428,2)</f>
        <v>0</v>
      </c>
      <c r="BL428" s="18" t="s">
        <v>251</v>
      </c>
      <c r="BM428" s="143" t="s">
        <v>695</v>
      </c>
    </row>
    <row r="429" spans="2:65" s="1" customFormat="1">
      <c r="B429" s="33"/>
      <c r="D429" s="145" t="s">
        <v>144</v>
      </c>
      <c r="F429" s="146" t="s">
        <v>696</v>
      </c>
      <c r="I429" s="147"/>
      <c r="L429" s="33"/>
      <c r="M429" s="148"/>
      <c r="T429" s="54"/>
      <c r="AT429" s="18" t="s">
        <v>144</v>
      </c>
      <c r="AU429" s="18" t="s">
        <v>82</v>
      </c>
    </row>
    <row r="430" spans="2:65" s="12" customFormat="1">
      <c r="B430" s="149"/>
      <c r="D430" s="150" t="s">
        <v>146</v>
      </c>
      <c r="E430" s="151" t="s">
        <v>21</v>
      </c>
      <c r="F430" s="152" t="s">
        <v>565</v>
      </c>
      <c r="H430" s="151" t="s">
        <v>21</v>
      </c>
      <c r="I430" s="153"/>
      <c r="L430" s="149"/>
      <c r="M430" s="154"/>
      <c r="T430" s="155"/>
      <c r="AT430" s="151" t="s">
        <v>146</v>
      </c>
      <c r="AU430" s="151" t="s">
        <v>82</v>
      </c>
      <c r="AV430" s="12" t="s">
        <v>80</v>
      </c>
      <c r="AW430" s="12" t="s">
        <v>34</v>
      </c>
      <c r="AX430" s="12" t="s">
        <v>73</v>
      </c>
      <c r="AY430" s="151" t="s">
        <v>135</v>
      </c>
    </row>
    <row r="431" spans="2:65" s="12" customFormat="1">
      <c r="B431" s="149"/>
      <c r="D431" s="150" t="s">
        <v>146</v>
      </c>
      <c r="E431" s="151" t="s">
        <v>21</v>
      </c>
      <c r="F431" s="152" t="s">
        <v>662</v>
      </c>
      <c r="H431" s="151" t="s">
        <v>21</v>
      </c>
      <c r="I431" s="153"/>
      <c r="L431" s="149"/>
      <c r="M431" s="154"/>
      <c r="T431" s="155"/>
      <c r="AT431" s="151" t="s">
        <v>146</v>
      </c>
      <c r="AU431" s="151" t="s">
        <v>82</v>
      </c>
      <c r="AV431" s="12" t="s">
        <v>80</v>
      </c>
      <c r="AW431" s="12" t="s">
        <v>34</v>
      </c>
      <c r="AX431" s="12" t="s">
        <v>73</v>
      </c>
      <c r="AY431" s="151" t="s">
        <v>135</v>
      </c>
    </row>
    <row r="432" spans="2:65" s="13" customFormat="1">
      <c r="B432" s="156"/>
      <c r="D432" s="150" t="s">
        <v>146</v>
      </c>
      <c r="E432" s="157" t="s">
        <v>21</v>
      </c>
      <c r="F432" s="158" t="s">
        <v>697</v>
      </c>
      <c r="H432" s="159">
        <v>5.8239999999999998</v>
      </c>
      <c r="I432" s="160"/>
      <c r="L432" s="156"/>
      <c r="M432" s="161"/>
      <c r="T432" s="162"/>
      <c r="AT432" s="157" t="s">
        <v>146</v>
      </c>
      <c r="AU432" s="157" t="s">
        <v>82</v>
      </c>
      <c r="AV432" s="13" t="s">
        <v>82</v>
      </c>
      <c r="AW432" s="13" t="s">
        <v>34</v>
      </c>
      <c r="AX432" s="13" t="s">
        <v>73</v>
      </c>
      <c r="AY432" s="157" t="s">
        <v>135</v>
      </c>
    </row>
    <row r="433" spans="2:51" s="15" customFormat="1">
      <c r="B433" s="175"/>
      <c r="D433" s="150" t="s">
        <v>146</v>
      </c>
      <c r="E433" s="176" t="s">
        <v>384</v>
      </c>
      <c r="F433" s="177" t="s">
        <v>426</v>
      </c>
      <c r="H433" s="178">
        <v>5.8239999999999998</v>
      </c>
      <c r="I433" s="179"/>
      <c r="L433" s="175"/>
      <c r="M433" s="180"/>
      <c r="T433" s="181"/>
      <c r="AT433" s="176" t="s">
        <v>146</v>
      </c>
      <c r="AU433" s="176" t="s">
        <v>82</v>
      </c>
      <c r="AV433" s="15" t="s">
        <v>89</v>
      </c>
      <c r="AW433" s="15" t="s">
        <v>34</v>
      </c>
      <c r="AX433" s="15" t="s">
        <v>73</v>
      </c>
      <c r="AY433" s="176" t="s">
        <v>135</v>
      </c>
    </row>
    <row r="434" spans="2:51" s="12" customFormat="1">
      <c r="B434" s="149"/>
      <c r="D434" s="150" t="s">
        <v>146</v>
      </c>
      <c r="E434" s="151" t="s">
        <v>21</v>
      </c>
      <c r="F434" s="152" t="s">
        <v>698</v>
      </c>
      <c r="H434" s="151" t="s">
        <v>21</v>
      </c>
      <c r="I434" s="153"/>
      <c r="L434" s="149"/>
      <c r="M434" s="154"/>
      <c r="T434" s="155"/>
      <c r="AT434" s="151" t="s">
        <v>146</v>
      </c>
      <c r="AU434" s="151" t="s">
        <v>82</v>
      </c>
      <c r="AV434" s="12" t="s">
        <v>80</v>
      </c>
      <c r="AW434" s="12" t="s">
        <v>34</v>
      </c>
      <c r="AX434" s="12" t="s">
        <v>73</v>
      </c>
      <c r="AY434" s="151" t="s">
        <v>135</v>
      </c>
    </row>
    <row r="435" spans="2:51" s="12" customFormat="1">
      <c r="B435" s="149"/>
      <c r="D435" s="150" t="s">
        <v>146</v>
      </c>
      <c r="E435" s="151" t="s">
        <v>21</v>
      </c>
      <c r="F435" s="152" t="s">
        <v>565</v>
      </c>
      <c r="H435" s="151" t="s">
        <v>21</v>
      </c>
      <c r="I435" s="153"/>
      <c r="L435" s="149"/>
      <c r="M435" s="154"/>
      <c r="T435" s="155"/>
      <c r="AT435" s="151" t="s">
        <v>146</v>
      </c>
      <c r="AU435" s="151" t="s">
        <v>82</v>
      </c>
      <c r="AV435" s="12" t="s">
        <v>80</v>
      </c>
      <c r="AW435" s="12" t="s">
        <v>34</v>
      </c>
      <c r="AX435" s="12" t="s">
        <v>73</v>
      </c>
      <c r="AY435" s="151" t="s">
        <v>135</v>
      </c>
    </row>
    <row r="436" spans="2:51" s="12" customFormat="1">
      <c r="B436" s="149"/>
      <c r="D436" s="150" t="s">
        <v>146</v>
      </c>
      <c r="E436" s="151" t="s">
        <v>21</v>
      </c>
      <c r="F436" s="152" t="s">
        <v>566</v>
      </c>
      <c r="H436" s="151" t="s">
        <v>21</v>
      </c>
      <c r="I436" s="153"/>
      <c r="L436" s="149"/>
      <c r="M436" s="154"/>
      <c r="T436" s="155"/>
      <c r="AT436" s="151" t="s">
        <v>146</v>
      </c>
      <c r="AU436" s="151" t="s">
        <v>82</v>
      </c>
      <c r="AV436" s="12" t="s">
        <v>80</v>
      </c>
      <c r="AW436" s="12" t="s">
        <v>34</v>
      </c>
      <c r="AX436" s="12" t="s">
        <v>73</v>
      </c>
      <c r="AY436" s="151" t="s">
        <v>135</v>
      </c>
    </row>
    <row r="437" spans="2:51" s="13" customFormat="1">
      <c r="B437" s="156"/>
      <c r="D437" s="150" t="s">
        <v>146</v>
      </c>
      <c r="E437" s="157" t="s">
        <v>21</v>
      </c>
      <c r="F437" s="158" t="s">
        <v>380</v>
      </c>
      <c r="H437" s="159">
        <v>119.25700000000001</v>
      </c>
      <c r="I437" s="160"/>
      <c r="L437" s="156"/>
      <c r="M437" s="161"/>
      <c r="T437" s="162"/>
      <c r="AT437" s="157" t="s">
        <v>146</v>
      </c>
      <c r="AU437" s="157" t="s">
        <v>82</v>
      </c>
      <c r="AV437" s="13" t="s">
        <v>82</v>
      </c>
      <c r="AW437" s="13" t="s">
        <v>34</v>
      </c>
      <c r="AX437" s="13" t="s">
        <v>73</v>
      </c>
      <c r="AY437" s="157" t="s">
        <v>135</v>
      </c>
    </row>
    <row r="438" spans="2:51" s="12" customFormat="1">
      <c r="B438" s="149"/>
      <c r="D438" s="150" t="s">
        <v>146</v>
      </c>
      <c r="E438" s="151" t="s">
        <v>21</v>
      </c>
      <c r="F438" s="152" t="s">
        <v>575</v>
      </c>
      <c r="H438" s="151" t="s">
        <v>21</v>
      </c>
      <c r="I438" s="153"/>
      <c r="L438" s="149"/>
      <c r="M438" s="154"/>
      <c r="T438" s="155"/>
      <c r="AT438" s="151" t="s">
        <v>146</v>
      </c>
      <c r="AU438" s="151" t="s">
        <v>82</v>
      </c>
      <c r="AV438" s="12" t="s">
        <v>80</v>
      </c>
      <c r="AW438" s="12" t="s">
        <v>34</v>
      </c>
      <c r="AX438" s="12" t="s">
        <v>73</v>
      </c>
      <c r="AY438" s="151" t="s">
        <v>135</v>
      </c>
    </row>
    <row r="439" spans="2:51" s="12" customFormat="1">
      <c r="B439" s="149"/>
      <c r="D439" s="150" t="s">
        <v>146</v>
      </c>
      <c r="E439" s="151" t="s">
        <v>21</v>
      </c>
      <c r="F439" s="152" t="s">
        <v>566</v>
      </c>
      <c r="H439" s="151" t="s">
        <v>21</v>
      </c>
      <c r="I439" s="153"/>
      <c r="L439" s="149"/>
      <c r="M439" s="154"/>
      <c r="T439" s="155"/>
      <c r="AT439" s="151" t="s">
        <v>146</v>
      </c>
      <c r="AU439" s="151" t="s">
        <v>82</v>
      </c>
      <c r="AV439" s="12" t="s">
        <v>80</v>
      </c>
      <c r="AW439" s="12" t="s">
        <v>34</v>
      </c>
      <c r="AX439" s="12" t="s">
        <v>73</v>
      </c>
      <c r="AY439" s="151" t="s">
        <v>135</v>
      </c>
    </row>
    <row r="440" spans="2:51" s="13" customFormat="1">
      <c r="B440" s="156"/>
      <c r="D440" s="150" t="s">
        <v>146</v>
      </c>
      <c r="E440" s="157" t="s">
        <v>21</v>
      </c>
      <c r="F440" s="158" t="s">
        <v>377</v>
      </c>
      <c r="H440" s="159">
        <v>1086.1959999999999</v>
      </c>
      <c r="I440" s="160"/>
      <c r="L440" s="156"/>
      <c r="M440" s="161"/>
      <c r="T440" s="162"/>
      <c r="AT440" s="157" t="s">
        <v>146</v>
      </c>
      <c r="AU440" s="157" t="s">
        <v>82</v>
      </c>
      <c r="AV440" s="13" t="s">
        <v>82</v>
      </c>
      <c r="AW440" s="13" t="s">
        <v>34</v>
      </c>
      <c r="AX440" s="13" t="s">
        <v>73</v>
      </c>
      <c r="AY440" s="157" t="s">
        <v>135</v>
      </c>
    </row>
    <row r="441" spans="2:51" s="12" customFormat="1">
      <c r="B441" s="149"/>
      <c r="D441" s="150" t="s">
        <v>146</v>
      </c>
      <c r="E441" s="151" t="s">
        <v>21</v>
      </c>
      <c r="F441" s="152" t="s">
        <v>699</v>
      </c>
      <c r="H441" s="151" t="s">
        <v>21</v>
      </c>
      <c r="I441" s="153"/>
      <c r="L441" s="149"/>
      <c r="M441" s="154"/>
      <c r="T441" s="155"/>
      <c r="AT441" s="151" t="s">
        <v>146</v>
      </c>
      <c r="AU441" s="151" t="s">
        <v>82</v>
      </c>
      <c r="AV441" s="12" t="s">
        <v>80</v>
      </c>
      <c r="AW441" s="12" t="s">
        <v>34</v>
      </c>
      <c r="AX441" s="12" t="s">
        <v>73</v>
      </c>
      <c r="AY441" s="151" t="s">
        <v>135</v>
      </c>
    </row>
    <row r="442" spans="2:51" s="13" customFormat="1">
      <c r="B442" s="156"/>
      <c r="D442" s="150" t="s">
        <v>146</v>
      </c>
      <c r="E442" s="157" t="s">
        <v>21</v>
      </c>
      <c r="F442" s="158" t="s">
        <v>700</v>
      </c>
      <c r="H442" s="159">
        <v>21.119</v>
      </c>
      <c r="I442" s="160"/>
      <c r="L442" s="156"/>
      <c r="M442" s="161"/>
      <c r="T442" s="162"/>
      <c r="AT442" s="157" t="s">
        <v>146</v>
      </c>
      <c r="AU442" s="157" t="s">
        <v>82</v>
      </c>
      <c r="AV442" s="13" t="s">
        <v>82</v>
      </c>
      <c r="AW442" s="13" t="s">
        <v>34</v>
      </c>
      <c r="AX442" s="13" t="s">
        <v>73</v>
      </c>
      <c r="AY442" s="157" t="s">
        <v>135</v>
      </c>
    </row>
    <row r="443" spans="2:51" s="12" customFormat="1">
      <c r="B443" s="149"/>
      <c r="D443" s="150" t="s">
        <v>146</v>
      </c>
      <c r="E443" s="151" t="s">
        <v>21</v>
      </c>
      <c r="F443" s="152" t="s">
        <v>569</v>
      </c>
      <c r="H443" s="151" t="s">
        <v>21</v>
      </c>
      <c r="I443" s="153"/>
      <c r="L443" s="149"/>
      <c r="M443" s="154"/>
      <c r="T443" s="155"/>
      <c r="AT443" s="151" t="s">
        <v>146</v>
      </c>
      <c r="AU443" s="151" t="s">
        <v>82</v>
      </c>
      <c r="AV443" s="12" t="s">
        <v>80</v>
      </c>
      <c r="AW443" s="12" t="s">
        <v>34</v>
      </c>
      <c r="AX443" s="12" t="s">
        <v>73</v>
      </c>
      <c r="AY443" s="151" t="s">
        <v>135</v>
      </c>
    </row>
    <row r="444" spans="2:51" s="12" customFormat="1">
      <c r="B444" s="149"/>
      <c r="D444" s="150" t="s">
        <v>146</v>
      </c>
      <c r="E444" s="151" t="s">
        <v>21</v>
      </c>
      <c r="F444" s="152" t="s">
        <v>566</v>
      </c>
      <c r="H444" s="151" t="s">
        <v>21</v>
      </c>
      <c r="I444" s="153"/>
      <c r="L444" s="149"/>
      <c r="M444" s="154"/>
      <c r="T444" s="155"/>
      <c r="AT444" s="151" t="s">
        <v>146</v>
      </c>
      <c r="AU444" s="151" t="s">
        <v>82</v>
      </c>
      <c r="AV444" s="12" t="s">
        <v>80</v>
      </c>
      <c r="AW444" s="12" t="s">
        <v>34</v>
      </c>
      <c r="AX444" s="12" t="s">
        <v>73</v>
      </c>
      <c r="AY444" s="151" t="s">
        <v>135</v>
      </c>
    </row>
    <row r="445" spans="2:51" s="13" customFormat="1">
      <c r="B445" s="156"/>
      <c r="D445" s="150" t="s">
        <v>146</v>
      </c>
      <c r="E445" s="157" t="s">
        <v>21</v>
      </c>
      <c r="F445" s="158" t="s">
        <v>382</v>
      </c>
      <c r="H445" s="159">
        <v>51.667999999999999</v>
      </c>
      <c r="I445" s="160"/>
      <c r="L445" s="156"/>
      <c r="M445" s="161"/>
      <c r="T445" s="162"/>
      <c r="AT445" s="157" t="s">
        <v>146</v>
      </c>
      <c r="AU445" s="157" t="s">
        <v>82</v>
      </c>
      <c r="AV445" s="13" t="s">
        <v>82</v>
      </c>
      <c r="AW445" s="13" t="s">
        <v>34</v>
      </c>
      <c r="AX445" s="13" t="s">
        <v>73</v>
      </c>
      <c r="AY445" s="157" t="s">
        <v>135</v>
      </c>
    </row>
    <row r="446" spans="2:51" s="15" customFormat="1">
      <c r="B446" s="175"/>
      <c r="D446" s="150" t="s">
        <v>146</v>
      </c>
      <c r="E446" s="176" t="s">
        <v>375</v>
      </c>
      <c r="F446" s="177" t="s">
        <v>426</v>
      </c>
      <c r="H446" s="178">
        <v>1278.24</v>
      </c>
      <c r="I446" s="179"/>
      <c r="L446" s="175"/>
      <c r="M446" s="180"/>
      <c r="T446" s="181"/>
      <c r="AT446" s="176" t="s">
        <v>146</v>
      </c>
      <c r="AU446" s="176" t="s">
        <v>82</v>
      </c>
      <c r="AV446" s="15" t="s">
        <v>89</v>
      </c>
      <c r="AW446" s="15" t="s">
        <v>34</v>
      </c>
      <c r="AX446" s="15" t="s">
        <v>73</v>
      </c>
      <c r="AY446" s="176" t="s">
        <v>135</v>
      </c>
    </row>
    <row r="447" spans="2:51" s="12" customFormat="1">
      <c r="B447" s="149"/>
      <c r="D447" s="150" t="s">
        <v>146</v>
      </c>
      <c r="E447" s="151" t="s">
        <v>21</v>
      </c>
      <c r="F447" s="152" t="s">
        <v>701</v>
      </c>
      <c r="H447" s="151" t="s">
        <v>21</v>
      </c>
      <c r="I447" s="153"/>
      <c r="L447" s="149"/>
      <c r="M447" s="154"/>
      <c r="T447" s="155"/>
      <c r="AT447" s="151" t="s">
        <v>146</v>
      </c>
      <c r="AU447" s="151" t="s">
        <v>82</v>
      </c>
      <c r="AV447" s="12" t="s">
        <v>80</v>
      </c>
      <c r="AW447" s="12" t="s">
        <v>34</v>
      </c>
      <c r="AX447" s="12" t="s">
        <v>73</v>
      </c>
      <c r="AY447" s="151" t="s">
        <v>135</v>
      </c>
    </row>
    <row r="448" spans="2:51" s="13" customFormat="1">
      <c r="B448" s="156"/>
      <c r="D448" s="150" t="s">
        <v>146</v>
      </c>
      <c r="E448" s="157" t="s">
        <v>21</v>
      </c>
      <c r="F448" s="158" t="s">
        <v>702</v>
      </c>
      <c r="H448" s="159">
        <v>10.8</v>
      </c>
      <c r="I448" s="160"/>
      <c r="L448" s="156"/>
      <c r="M448" s="161"/>
      <c r="T448" s="162"/>
      <c r="AT448" s="157" t="s">
        <v>146</v>
      </c>
      <c r="AU448" s="157" t="s">
        <v>82</v>
      </c>
      <c r="AV448" s="13" t="s">
        <v>82</v>
      </c>
      <c r="AW448" s="13" t="s">
        <v>34</v>
      </c>
      <c r="AX448" s="13" t="s">
        <v>73</v>
      </c>
      <c r="AY448" s="157" t="s">
        <v>135</v>
      </c>
    </row>
    <row r="449" spans="2:65" s="14" customFormat="1">
      <c r="B449" s="163"/>
      <c r="D449" s="150" t="s">
        <v>146</v>
      </c>
      <c r="E449" s="164" t="s">
        <v>21</v>
      </c>
      <c r="F449" s="165" t="s">
        <v>153</v>
      </c>
      <c r="H449" s="166">
        <v>1294.864</v>
      </c>
      <c r="I449" s="167"/>
      <c r="L449" s="163"/>
      <c r="M449" s="168"/>
      <c r="T449" s="169"/>
      <c r="AT449" s="164" t="s">
        <v>146</v>
      </c>
      <c r="AU449" s="164" t="s">
        <v>82</v>
      </c>
      <c r="AV449" s="14" t="s">
        <v>92</v>
      </c>
      <c r="AW449" s="14" t="s">
        <v>34</v>
      </c>
      <c r="AX449" s="14" t="s">
        <v>80</v>
      </c>
      <c r="AY449" s="164" t="s">
        <v>135</v>
      </c>
    </row>
    <row r="450" spans="2:65" s="1" customFormat="1" ht="24.15" customHeight="1">
      <c r="B450" s="33"/>
      <c r="C450" s="182" t="s">
        <v>703</v>
      </c>
      <c r="D450" s="182" t="s">
        <v>459</v>
      </c>
      <c r="E450" s="183" t="s">
        <v>704</v>
      </c>
      <c r="F450" s="184" t="s">
        <v>705</v>
      </c>
      <c r="G450" s="185" t="s">
        <v>194</v>
      </c>
      <c r="H450" s="186">
        <v>6.1150000000000002</v>
      </c>
      <c r="I450" s="187"/>
      <c r="J450" s="188">
        <f>ROUND(I450*H450,2)</f>
        <v>0</v>
      </c>
      <c r="K450" s="184" t="s">
        <v>142</v>
      </c>
      <c r="L450" s="189"/>
      <c r="M450" s="190" t="s">
        <v>21</v>
      </c>
      <c r="N450" s="191" t="s">
        <v>44</v>
      </c>
      <c r="P450" s="141">
        <f>O450*H450</f>
        <v>0</v>
      </c>
      <c r="Q450" s="141">
        <v>1.1999999999999999E-3</v>
      </c>
      <c r="R450" s="141">
        <f>Q450*H450</f>
        <v>7.3379999999999999E-3</v>
      </c>
      <c r="S450" s="141">
        <v>0</v>
      </c>
      <c r="T450" s="142">
        <f>S450*H450</f>
        <v>0</v>
      </c>
      <c r="AR450" s="143" t="s">
        <v>586</v>
      </c>
      <c r="AT450" s="143" t="s">
        <v>459</v>
      </c>
      <c r="AU450" s="143" t="s">
        <v>82</v>
      </c>
      <c r="AY450" s="18" t="s">
        <v>135</v>
      </c>
      <c r="BE450" s="144">
        <f>IF(N450="základní",J450,0)</f>
        <v>0</v>
      </c>
      <c r="BF450" s="144">
        <f>IF(N450="snížená",J450,0)</f>
        <v>0</v>
      </c>
      <c r="BG450" s="144">
        <f>IF(N450="zákl. přenesená",J450,0)</f>
        <v>0</v>
      </c>
      <c r="BH450" s="144">
        <f>IF(N450="sníž. přenesená",J450,0)</f>
        <v>0</v>
      </c>
      <c r="BI450" s="144">
        <f>IF(N450="nulová",J450,0)</f>
        <v>0</v>
      </c>
      <c r="BJ450" s="18" t="s">
        <v>80</v>
      </c>
      <c r="BK450" s="144">
        <f>ROUND(I450*H450,2)</f>
        <v>0</v>
      </c>
      <c r="BL450" s="18" t="s">
        <v>251</v>
      </c>
      <c r="BM450" s="143" t="s">
        <v>706</v>
      </c>
    </row>
    <row r="451" spans="2:65" s="13" customFormat="1">
      <c r="B451" s="156"/>
      <c r="D451" s="150" t="s">
        <v>146</v>
      </c>
      <c r="E451" s="157" t="s">
        <v>21</v>
      </c>
      <c r="F451" s="158" t="s">
        <v>707</v>
      </c>
      <c r="H451" s="159">
        <v>6.1150000000000002</v>
      </c>
      <c r="I451" s="160"/>
      <c r="L451" s="156"/>
      <c r="M451" s="161"/>
      <c r="T451" s="162"/>
      <c r="AT451" s="157" t="s">
        <v>146</v>
      </c>
      <c r="AU451" s="157" t="s">
        <v>82</v>
      </c>
      <c r="AV451" s="13" t="s">
        <v>82</v>
      </c>
      <c r="AW451" s="13" t="s">
        <v>34</v>
      </c>
      <c r="AX451" s="13" t="s">
        <v>73</v>
      </c>
      <c r="AY451" s="157" t="s">
        <v>135</v>
      </c>
    </row>
    <row r="452" spans="2:65" s="14" customFormat="1">
      <c r="B452" s="163"/>
      <c r="D452" s="150" t="s">
        <v>146</v>
      </c>
      <c r="E452" s="164" t="s">
        <v>21</v>
      </c>
      <c r="F452" s="165" t="s">
        <v>153</v>
      </c>
      <c r="H452" s="166">
        <v>6.1150000000000002</v>
      </c>
      <c r="I452" s="167"/>
      <c r="L452" s="163"/>
      <c r="M452" s="168"/>
      <c r="T452" s="169"/>
      <c r="AT452" s="164" t="s">
        <v>146</v>
      </c>
      <c r="AU452" s="164" t="s">
        <v>82</v>
      </c>
      <c r="AV452" s="14" t="s">
        <v>92</v>
      </c>
      <c r="AW452" s="14" t="s">
        <v>34</v>
      </c>
      <c r="AX452" s="14" t="s">
        <v>80</v>
      </c>
      <c r="AY452" s="164" t="s">
        <v>135</v>
      </c>
    </row>
    <row r="453" spans="2:65" s="1" customFormat="1" ht="33" customHeight="1">
      <c r="B453" s="33"/>
      <c r="C453" s="182" t="s">
        <v>708</v>
      </c>
      <c r="D453" s="182" t="s">
        <v>459</v>
      </c>
      <c r="E453" s="183" t="s">
        <v>709</v>
      </c>
      <c r="F453" s="184" t="s">
        <v>710</v>
      </c>
      <c r="G453" s="185" t="s">
        <v>194</v>
      </c>
      <c r="H453" s="186">
        <v>1342.152</v>
      </c>
      <c r="I453" s="187"/>
      <c r="J453" s="188">
        <f>ROUND(I453*H453,2)</f>
        <v>0</v>
      </c>
      <c r="K453" s="184" t="s">
        <v>142</v>
      </c>
      <c r="L453" s="189"/>
      <c r="M453" s="190" t="s">
        <v>21</v>
      </c>
      <c r="N453" s="191" t="s">
        <v>44</v>
      </c>
      <c r="P453" s="141">
        <f>O453*H453</f>
        <v>0</v>
      </c>
      <c r="Q453" s="141">
        <v>7.0000000000000001E-3</v>
      </c>
      <c r="R453" s="141">
        <f>Q453*H453</f>
        <v>9.3950639999999996</v>
      </c>
      <c r="S453" s="141">
        <v>0</v>
      </c>
      <c r="T453" s="142">
        <f>S453*H453</f>
        <v>0</v>
      </c>
      <c r="AR453" s="143" t="s">
        <v>586</v>
      </c>
      <c r="AT453" s="143" t="s">
        <v>459</v>
      </c>
      <c r="AU453" s="143" t="s">
        <v>82</v>
      </c>
      <c r="AY453" s="18" t="s">
        <v>135</v>
      </c>
      <c r="BE453" s="144">
        <f>IF(N453="základní",J453,0)</f>
        <v>0</v>
      </c>
      <c r="BF453" s="144">
        <f>IF(N453="snížená",J453,0)</f>
        <v>0</v>
      </c>
      <c r="BG453" s="144">
        <f>IF(N453="zákl. přenesená",J453,0)</f>
        <v>0</v>
      </c>
      <c r="BH453" s="144">
        <f>IF(N453="sníž. přenesená",J453,0)</f>
        <v>0</v>
      </c>
      <c r="BI453" s="144">
        <f>IF(N453="nulová",J453,0)</f>
        <v>0</v>
      </c>
      <c r="BJ453" s="18" t="s">
        <v>80</v>
      </c>
      <c r="BK453" s="144">
        <f>ROUND(I453*H453,2)</f>
        <v>0</v>
      </c>
      <c r="BL453" s="18" t="s">
        <v>251</v>
      </c>
      <c r="BM453" s="143" t="s">
        <v>711</v>
      </c>
    </row>
    <row r="454" spans="2:65" s="13" customFormat="1">
      <c r="B454" s="156"/>
      <c r="D454" s="150" t="s">
        <v>146</v>
      </c>
      <c r="E454" s="157" t="s">
        <v>21</v>
      </c>
      <c r="F454" s="158" t="s">
        <v>712</v>
      </c>
      <c r="H454" s="159">
        <v>1342.152</v>
      </c>
      <c r="I454" s="160"/>
      <c r="L454" s="156"/>
      <c r="M454" s="161"/>
      <c r="T454" s="162"/>
      <c r="AT454" s="157" t="s">
        <v>146</v>
      </c>
      <c r="AU454" s="157" t="s">
        <v>82</v>
      </c>
      <c r="AV454" s="13" t="s">
        <v>82</v>
      </c>
      <c r="AW454" s="13" t="s">
        <v>34</v>
      </c>
      <c r="AX454" s="13" t="s">
        <v>73</v>
      </c>
      <c r="AY454" s="157" t="s">
        <v>135</v>
      </c>
    </row>
    <row r="455" spans="2:65" s="14" customFormat="1">
      <c r="B455" s="163"/>
      <c r="D455" s="150" t="s">
        <v>146</v>
      </c>
      <c r="E455" s="164" t="s">
        <v>21</v>
      </c>
      <c r="F455" s="165" t="s">
        <v>153</v>
      </c>
      <c r="H455" s="166">
        <v>1342.152</v>
      </c>
      <c r="I455" s="167"/>
      <c r="L455" s="163"/>
      <c r="M455" s="168"/>
      <c r="T455" s="169"/>
      <c r="AT455" s="164" t="s">
        <v>146</v>
      </c>
      <c r="AU455" s="164" t="s">
        <v>82</v>
      </c>
      <c r="AV455" s="14" t="s">
        <v>92</v>
      </c>
      <c r="AW455" s="14" t="s">
        <v>34</v>
      </c>
      <c r="AX455" s="14" t="s">
        <v>80</v>
      </c>
      <c r="AY455" s="164" t="s">
        <v>135</v>
      </c>
    </row>
    <row r="456" spans="2:65" s="1" customFormat="1" ht="24.15" customHeight="1">
      <c r="B456" s="33"/>
      <c r="C456" s="182" t="s">
        <v>713</v>
      </c>
      <c r="D456" s="182" t="s">
        <v>459</v>
      </c>
      <c r="E456" s="183" t="s">
        <v>714</v>
      </c>
      <c r="F456" s="184" t="s">
        <v>715</v>
      </c>
      <c r="G456" s="185" t="s">
        <v>194</v>
      </c>
      <c r="H456" s="186">
        <v>11.34</v>
      </c>
      <c r="I456" s="187"/>
      <c r="J456" s="188">
        <f>ROUND(I456*H456,2)</f>
        <v>0</v>
      </c>
      <c r="K456" s="184" t="s">
        <v>142</v>
      </c>
      <c r="L456" s="189"/>
      <c r="M456" s="190" t="s">
        <v>21</v>
      </c>
      <c r="N456" s="191" t="s">
        <v>44</v>
      </c>
      <c r="P456" s="141">
        <f>O456*H456</f>
        <v>0</v>
      </c>
      <c r="Q456" s="141">
        <v>1.5E-3</v>
      </c>
      <c r="R456" s="141">
        <f>Q456*H456</f>
        <v>1.7010000000000001E-2</v>
      </c>
      <c r="S456" s="141">
        <v>0</v>
      </c>
      <c r="T456" s="142">
        <f>S456*H456</f>
        <v>0</v>
      </c>
      <c r="AR456" s="143" t="s">
        <v>586</v>
      </c>
      <c r="AT456" s="143" t="s">
        <v>459</v>
      </c>
      <c r="AU456" s="143" t="s">
        <v>82</v>
      </c>
      <c r="AY456" s="18" t="s">
        <v>135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8" t="s">
        <v>80</v>
      </c>
      <c r="BK456" s="144">
        <f>ROUND(I456*H456,2)</f>
        <v>0</v>
      </c>
      <c r="BL456" s="18" t="s">
        <v>251</v>
      </c>
      <c r="BM456" s="143" t="s">
        <v>716</v>
      </c>
    </row>
    <row r="457" spans="2:65" s="12" customFormat="1">
      <c r="B457" s="149"/>
      <c r="D457" s="150" t="s">
        <v>146</v>
      </c>
      <c r="E457" s="151" t="s">
        <v>21</v>
      </c>
      <c r="F457" s="152" t="s">
        <v>701</v>
      </c>
      <c r="H457" s="151" t="s">
        <v>21</v>
      </c>
      <c r="I457" s="153"/>
      <c r="L457" s="149"/>
      <c r="M457" s="154"/>
      <c r="T457" s="155"/>
      <c r="AT457" s="151" t="s">
        <v>146</v>
      </c>
      <c r="AU457" s="151" t="s">
        <v>82</v>
      </c>
      <c r="AV457" s="12" t="s">
        <v>80</v>
      </c>
      <c r="AW457" s="12" t="s">
        <v>34</v>
      </c>
      <c r="AX457" s="12" t="s">
        <v>73</v>
      </c>
      <c r="AY457" s="151" t="s">
        <v>135</v>
      </c>
    </row>
    <row r="458" spans="2:65" s="13" customFormat="1">
      <c r="B458" s="156"/>
      <c r="D458" s="150" t="s">
        <v>146</v>
      </c>
      <c r="E458" s="157" t="s">
        <v>21</v>
      </c>
      <c r="F458" s="158" t="s">
        <v>717</v>
      </c>
      <c r="H458" s="159">
        <v>11.34</v>
      </c>
      <c r="I458" s="160"/>
      <c r="L458" s="156"/>
      <c r="M458" s="161"/>
      <c r="T458" s="162"/>
      <c r="AT458" s="157" t="s">
        <v>146</v>
      </c>
      <c r="AU458" s="157" t="s">
        <v>82</v>
      </c>
      <c r="AV458" s="13" t="s">
        <v>82</v>
      </c>
      <c r="AW458" s="13" t="s">
        <v>34</v>
      </c>
      <c r="AX458" s="13" t="s">
        <v>73</v>
      </c>
      <c r="AY458" s="157" t="s">
        <v>135</v>
      </c>
    </row>
    <row r="459" spans="2:65" s="14" customFormat="1">
      <c r="B459" s="163"/>
      <c r="D459" s="150" t="s">
        <v>146</v>
      </c>
      <c r="E459" s="164" t="s">
        <v>21</v>
      </c>
      <c r="F459" s="165" t="s">
        <v>153</v>
      </c>
      <c r="H459" s="166">
        <v>11.34</v>
      </c>
      <c r="I459" s="167"/>
      <c r="L459" s="163"/>
      <c r="M459" s="168"/>
      <c r="T459" s="169"/>
      <c r="AT459" s="164" t="s">
        <v>146</v>
      </c>
      <c r="AU459" s="164" t="s">
        <v>82</v>
      </c>
      <c r="AV459" s="14" t="s">
        <v>92</v>
      </c>
      <c r="AW459" s="14" t="s">
        <v>34</v>
      </c>
      <c r="AX459" s="14" t="s">
        <v>80</v>
      </c>
      <c r="AY459" s="164" t="s">
        <v>135</v>
      </c>
    </row>
    <row r="460" spans="2:65" s="1" customFormat="1" ht="37.950000000000003" customHeight="1">
      <c r="B460" s="33"/>
      <c r="C460" s="132" t="s">
        <v>718</v>
      </c>
      <c r="D460" s="132" t="s">
        <v>138</v>
      </c>
      <c r="E460" s="133" t="s">
        <v>719</v>
      </c>
      <c r="F460" s="134" t="s">
        <v>720</v>
      </c>
      <c r="G460" s="135" t="s">
        <v>194</v>
      </c>
      <c r="H460" s="136">
        <v>1352.45</v>
      </c>
      <c r="I460" s="137"/>
      <c r="J460" s="138">
        <f>ROUND(I460*H460,2)</f>
        <v>0</v>
      </c>
      <c r="K460" s="134" t="s">
        <v>142</v>
      </c>
      <c r="L460" s="33"/>
      <c r="M460" s="139" t="s">
        <v>21</v>
      </c>
      <c r="N460" s="140" t="s">
        <v>44</v>
      </c>
      <c r="P460" s="141">
        <f>O460*H460</f>
        <v>0</v>
      </c>
      <c r="Q460" s="141">
        <v>1.2E-4</v>
      </c>
      <c r="R460" s="141">
        <f>Q460*H460</f>
        <v>0.16229400000000002</v>
      </c>
      <c r="S460" s="141">
        <v>0</v>
      </c>
      <c r="T460" s="142">
        <f>S460*H460</f>
        <v>0</v>
      </c>
      <c r="AR460" s="143" t="s">
        <v>251</v>
      </c>
      <c r="AT460" s="143" t="s">
        <v>138</v>
      </c>
      <c r="AU460" s="143" t="s">
        <v>82</v>
      </c>
      <c r="AY460" s="18" t="s">
        <v>135</v>
      </c>
      <c r="BE460" s="144">
        <f>IF(N460="základní",J460,0)</f>
        <v>0</v>
      </c>
      <c r="BF460" s="144">
        <f>IF(N460="snížená",J460,0)</f>
        <v>0</v>
      </c>
      <c r="BG460" s="144">
        <f>IF(N460="zákl. přenesená",J460,0)</f>
        <v>0</v>
      </c>
      <c r="BH460" s="144">
        <f>IF(N460="sníž. přenesená",J460,0)</f>
        <v>0</v>
      </c>
      <c r="BI460" s="144">
        <f>IF(N460="nulová",J460,0)</f>
        <v>0</v>
      </c>
      <c r="BJ460" s="18" t="s">
        <v>80</v>
      </c>
      <c r="BK460" s="144">
        <f>ROUND(I460*H460,2)</f>
        <v>0</v>
      </c>
      <c r="BL460" s="18" t="s">
        <v>251</v>
      </c>
      <c r="BM460" s="143" t="s">
        <v>721</v>
      </c>
    </row>
    <row r="461" spans="2:65" s="1" customFormat="1">
      <c r="B461" s="33"/>
      <c r="D461" s="145" t="s">
        <v>144</v>
      </c>
      <c r="F461" s="146" t="s">
        <v>722</v>
      </c>
      <c r="I461" s="147"/>
      <c r="L461" s="33"/>
      <c r="M461" s="148"/>
      <c r="T461" s="54"/>
      <c r="AT461" s="18" t="s">
        <v>144</v>
      </c>
      <c r="AU461" s="18" t="s">
        <v>82</v>
      </c>
    </row>
    <row r="462" spans="2:65" s="12" customFormat="1">
      <c r="B462" s="149"/>
      <c r="D462" s="150" t="s">
        <v>146</v>
      </c>
      <c r="E462" s="151" t="s">
        <v>21</v>
      </c>
      <c r="F462" s="152" t="s">
        <v>667</v>
      </c>
      <c r="H462" s="151" t="s">
        <v>21</v>
      </c>
      <c r="I462" s="153"/>
      <c r="L462" s="149"/>
      <c r="M462" s="154"/>
      <c r="T462" s="155"/>
      <c r="AT462" s="151" t="s">
        <v>146</v>
      </c>
      <c r="AU462" s="151" t="s">
        <v>82</v>
      </c>
      <c r="AV462" s="12" t="s">
        <v>80</v>
      </c>
      <c r="AW462" s="12" t="s">
        <v>34</v>
      </c>
      <c r="AX462" s="12" t="s">
        <v>73</v>
      </c>
      <c r="AY462" s="151" t="s">
        <v>135</v>
      </c>
    </row>
    <row r="463" spans="2:65" s="13" customFormat="1">
      <c r="B463" s="156"/>
      <c r="D463" s="150" t="s">
        <v>146</v>
      </c>
      <c r="E463" s="157" t="s">
        <v>21</v>
      </c>
      <c r="F463" s="158" t="s">
        <v>723</v>
      </c>
      <c r="H463" s="159">
        <v>6.27</v>
      </c>
      <c r="I463" s="160"/>
      <c r="L463" s="156"/>
      <c r="M463" s="161"/>
      <c r="T463" s="162"/>
      <c r="AT463" s="157" t="s">
        <v>146</v>
      </c>
      <c r="AU463" s="157" t="s">
        <v>82</v>
      </c>
      <c r="AV463" s="13" t="s">
        <v>82</v>
      </c>
      <c r="AW463" s="13" t="s">
        <v>34</v>
      </c>
      <c r="AX463" s="13" t="s">
        <v>73</v>
      </c>
      <c r="AY463" s="157" t="s">
        <v>135</v>
      </c>
    </row>
    <row r="464" spans="2:65" s="12" customFormat="1">
      <c r="B464" s="149"/>
      <c r="D464" s="150" t="s">
        <v>146</v>
      </c>
      <c r="E464" s="151" t="s">
        <v>21</v>
      </c>
      <c r="F464" s="152" t="s">
        <v>454</v>
      </c>
      <c r="H464" s="151" t="s">
        <v>21</v>
      </c>
      <c r="I464" s="153"/>
      <c r="L464" s="149"/>
      <c r="M464" s="154"/>
      <c r="T464" s="155"/>
      <c r="AT464" s="151" t="s">
        <v>146</v>
      </c>
      <c r="AU464" s="151" t="s">
        <v>82</v>
      </c>
      <c r="AV464" s="12" t="s">
        <v>80</v>
      </c>
      <c r="AW464" s="12" t="s">
        <v>34</v>
      </c>
      <c r="AX464" s="12" t="s">
        <v>73</v>
      </c>
      <c r="AY464" s="151" t="s">
        <v>135</v>
      </c>
    </row>
    <row r="465" spans="2:51" s="12" customFormat="1">
      <c r="B465" s="149"/>
      <c r="D465" s="150" t="s">
        <v>146</v>
      </c>
      <c r="E465" s="151" t="s">
        <v>21</v>
      </c>
      <c r="F465" s="152" t="s">
        <v>455</v>
      </c>
      <c r="H465" s="151" t="s">
        <v>21</v>
      </c>
      <c r="I465" s="153"/>
      <c r="L465" s="149"/>
      <c r="M465" s="154"/>
      <c r="T465" s="155"/>
      <c r="AT465" s="151" t="s">
        <v>146</v>
      </c>
      <c r="AU465" s="151" t="s">
        <v>82</v>
      </c>
      <c r="AV465" s="12" t="s">
        <v>80</v>
      </c>
      <c r="AW465" s="12" t="s">
        <v>34</v>
      </c>
      <c r="AX465" s="12" t="s">
        <v>73</v>
      </c>
      <c r="AY465" s="151" t="s">
        <v>135</v>
      </c>
    </row>
    <row r="466" spans="2:51" s="13" customFormat="1">
      <c r="B466" s="156"/>
      <c r="D466" s="150" t="s">
        <v>146</v>
      </c>
      <c r="E466" s="157" t="s">
        <v>21</v>
      </c>
      <c r="F466" s="158" t="s">
        <v>604</v>
      </c>
      <c r="H466" s="159">
        <v>54.625999999999998</v>
      </c>
      <c r="I466" s="160"/>
      <c r="L466" s="156"/>
      <c r="M466" s="161"/>
      <c r="T466" s="162"/>
      <c r="AT466" s="157" t="s">
        <v>146</v>
      </c>
      <c r="AU466" s="157" t="s">
        <v>82</v>
      </c>
      <c r="AV466" s="13" t="s">
        <v>82</v>
      </c>
      <c r="AW466" s="13" t="s">
        <v>34</v>
      </c>
      <c r="AX466" s="13" t="s">
        <v>73</v>
      </c>
      <c r="AY466" s="157" t="s">
        <v>135</v>
      </c>
    </row>
    <row r="467" spans="2:51" s="12" customFormat="1">
      <c r="B467" s="149"/>
      <c r="D467" s="150" t="s">
        <v>146</v>
      </c>
      <c r="E467" s="151" t="s">
        <v>21</v>
      </c>
      <c r="F467" s="152" t="s">
        <v>724</v>
      </c>
      <c r="H467" s="151" t="s">
        <v>21</v>
      </c>
      <c r="I467" s="153"/>
      <c r="L467" s="149"/>
      <c r="M467" s="154"/>
      <c r="T467" s="155"/>
      <c r="AT467" s="151" t="s">
        <v>146</v>
      </c>
      <c r="AU467" s="151" t="s">
        <v>82</v>
      </c>
      <c r="AV467" s="12" t="s">
        <v>80</v>
      </c>
      <c r="AW467" s="12" t="s">
        <v>34</v>
      </c>
      <c r="AX467" s="12" t="s">
        <v>73</v>
      </c>
      <c r="AY467" s="151" t="s">
        <v>135</v>
      </c>
    </row>
    <row r="468" spans="2:51" s="13" customFormat="1">
      <c r="B468" s="156"/>
      <c r="D468" s="150" t="s">
        <v>146</v>
      </c>
      <c r="E468" s="157" t="s">
        <v>21</v>
      </c>
      <c r="F468" s="158" t="s">
        <v>725</v>
      </c>
      <c r="H468" s="159">
        <v>34.200000000000003</v>
      </c>
      <c r="I468" s="160"/>
      <c r="L468" s="156"/>
      <c r="M468" s="161"/>
      <c r="T468" s="162"/>
      <c r="AT468" s="157" t="s">
        <v>146</v>
      </c>
      <c r="AU468" s="157" t="s">
        <v>82</v>
      </c>
      <c r="AV468" s="13" t="s">
        <v>82</v>
      </c>
      <c r="AW468" s="13" t="s">
        <v>34</v>
      </c>
      <c r="AX468" s="13" t="s">
        <v>73</v>
      </c>
      <c r="AY468" s="157" t="s">
        <v>135</v>
      </c>
    </row>
    <row r="469" spans="2:51" s="12" customFormat="1">
      <c r="B469" s="149"/>
      <c r="D469" s="150" t="s">
        <v>146</v>
      </c>
      <c r="E469" s="151" t="s">
        <v>21</v>
      </c>
      <c r="F469" s="152" t="s">
        <v>454</v>
      </c>
      <c r="H469" s="151" t="s">
        <v>21</v>
      </c>
      <c r="I469" s="153"/>
      <c r="L469" s="149"/>
      <c r="M469" s="154"/>
      <c r="T469" s="155"/>
      <c r="AT469" s="151" t="s">
        <v>146</v>
      </c>
      <c r="AU469" s="151" t="s">
        <v>82</v>
      </c>
      <c r="AV469" s="12" t="s">
        <v>80</v>
      </c>
      <c r="AW469" s="12" t="s">
        <v>34</v>
      </c>
      <c r="AX469" s="12" t="s">
        <v>73</v>
      </c>
      <c r="AY469" s="151" t="s">
        <v>135</v>
      </c>
    </row>
    <row r="470" spans="2:51" s="12" customFormat="1">
      <c r="B470" s="149"/>
      <c r="D470" s="150" t="s">
        <v>146</v>
      </c>
      <c r="E470" s="151" t="s">
        <v>21</v>
      </c>
      <c r="F470" s="152" t="s">
        <v>455</v>
      </c>
      <c r="H470" s="151" t="s">
        <v>21</v>
      </c>
      <c r="I470" s="153"/>
      <c r="L470" s="149"/>
      <c r="M470" s="154"/>
      <c r="T470" s="155"/>
      <c r="AT470" s="151" t="s">
        <v>146</v>
      </c>
      <c r="AU470" s="151" t="s">
        <v>82</v>
      </c>
      <c r="AV470" s="12" t="s">
        <v>80</v>
      </c>
      <c r="AW470" s="12" t="s">
        <v>34</v>
      </c>
      <c r="AX470" s="12" t="s">
        <v>73</v>
      </c>
      <c r="AY470" s="151" t="s">
        <v>135</v>
      </c>
    </row>
    <row r="471" spans="2:51" s="13" customFormat="1">
      <c r="B471" s="156"/>
      <c r="D471" s="150" t="s">
        <v>146</v>
      </c>
      <c r="E471" s="157" t="s">
        <v>21</v>
      </c>
      <c r="F471" s="158" t="s">
        <v>726</v>
      </c>
      <c r="H471" s="159">
        <v>42.210999999999999</v>
      </c>
      <c r="I471" s="160"/>
      <c r="L471" s="156"/>
      <c r="M471" s="161"/>
      <c r="T471" s="162"/>
      <c r="AT471" s="157" t="s">
        <v>146</v>
      </c>
      <c r="AU471" s="157" t="s">
        <v>82</v>
      </c>
      <c r="AV471" s="13" t="s">
        <v>82</v>
      </c>
      <c r="AW471" s="13" t="s">
        <v>34</v>
      </c>
      <c r="AX471" s="13" t="s">
        <v>73</v>
      </c>
      <c r="AY471" s="157" t="s">
        <v>135</v>
      </c>
    </row>
    <row r="472" spans="2:51" s="12" customFormat="1">
      <c r="B472" s="149"/>
      <c r="D472" s="150" t="s">
        <v>146</v>
      </c>
      <c r="E472" s="151" t="s">
        <v>21</v>
      </c>
      <c r="F472" s="152" t="s">
        <v>457</v>
      </c>
      <c r="H472" s="151" t="s">
        <v>21</v>
      </c>
      <c r="I472" s="153"/>
      <c r="L472" s="149"/>
      <c r="M472" s="154"/>
      <c r="T472" s="155"/>
      <c r="AT472" s="151" t="s">
        <v>146</v>
      </c>
      <c r="AU472" s="151" t="s">
        <v>82</v>
      </c>
      <c r="AV472" s="12" t="s">
        <v>80</v>
      </c>
      <c r="AW472" s="12" t="s">
        <v>34</v>
      </c>
      <c r="AX472" s="12" t="s">
        <v>73</v>
      </c>
      <c r="AY472" s="151" t="s">
        <v>135</v>
      </c>
    </row>
    <row r="473" spans="2:51" s="13" customFormat="1">
      <c r="B473" s="156"/>
      <c r="D473" s="150" t="s">
        <v>146</v>
      </c>
      <c r="E473" s="157" t="s">
        <v>21</v>
      </c>
      <c r="F473" s="158" t="s">
        <v>727</v>
      </c>
      <c r="H473" s="159">
        <v>9.69</v>
      </c>
      <c r="I473" s="160"/>
      <c r="L473" s="156"/>
      <c r="M473" s="161"/>
      <c r="T473" s="162"/>
      <c r="AT473" s="157" t="s">
        <v>146</v>
      </c>
      <c r="AU473" s="157" t="s">
        <v>82</v>
      </c>
      <c r="AV473" s="13" t="s">
        <v>82</v>
      </c>
      <c r="AW473" s="13" t="s">
        <v>34</v>
      </c>
      <c r="AX473" s="13" t="s">
        <v>73</v>
      </c>
      <c r="AY473" s="157" t="s">
        <v>135</v>
      </c>
    </row>
    <row r="474" spans="2:51" s="12" customFormat="1">
      <c r="B474" s="149"/>
      <c r="D474" s="150" t="s">
        <v>146</v>
      </c>
      <c r="E474" s="151" t="s">
        <v>21</v>
      </c>
      <c r="F474" s="152" t="s">
        <v>728</v>
      </c>
      <c r="H474" s="151" t="s">
        <v>21</v>
      </c>
      <c r="I474" s="153"/>
      <c r="L474" s="149"/>
      <c r="M474" s="154"/>
      <c r="T474" s="155"/>
      <c r="AT474" s="151" t="s">
        <v>146</v>
      </c>
      <c r="AU474" s="151" t="s">
        <v>82</v>
      </c>
      <c r="AV474" s="12" t="s">
        <v>80</v>
      </c>
      <c r="AW474" s="12" t="s">
        <v>34</v>
      </c>
      <c r="AX474" s="12" t="s">
        <v>73</v>
      </c>
      <c r="AY474" s="151" t="s">
        <v>135</v>
      </c>
    </row>
    <row r="475" spans="2:51" s="12" customFormat="1">
      <c r="B475" s="149"/>
      <c r="D475" s="150" t="s">
        <v>146</v>
      </c>
      <c r="E475" s="151" t="s">
        <v>21</v>
      </c>
      <c r="F475" s="152" t="s">
        <v>729</v>
      </c>
      <c r="H475" s="151" t="s">
        <v>21</v>
      </c>
      <c r="I475" s="153"/>
      <c r="L475" s="149"/>
      <c r="M475" s="154"/>
      <c r="T475" s="155"/>
      <c r="AT475" s="151" t="s">
        <v>146</v>
      </c>
      <c r="AU475" s="151" t="s">
        <v>82</v>
      </c>
      <c r="AV475" s="12" t="s">
        <v>80</v>
      </c>
      <c r="AW475" s="12" t="s">
        <v>34</v>
      </c>
      <c r="AX475" s="12" t="s">
        <v>73</v>
      </c>
      <c r="AY475" s="151" t="s">
        <v>135</v>
      </c>
    </row>
    <row r="476" spans="2:51" s="12" customFormat="1">
      <c r="B476" s="149"/>
      <c r="D476" s="150" t="s">
        <v>146</v>
      </c>
      <c r="E476" s="151" t="s">
        <v>21</v>
      </c>
      <c r="F476" s="152" t="s">
        <v>538</v>
      </c>
      <c r="H476" s="151" t="s">
        <v>21</v>
      </c>
      <c r="I476" s="153"/>
      <c r="L476" s="149"/>
      <c r="M476" s="154"/>
      <c r="T476" s="155"/>
      <c r="AT476" s="151" t="s">
        <v>146</v>
      </c>
      <c r="AU476" s="151" t="s">
        <v>82</v>
      </c>
      <c r="AV476" s="12" t="s">
        <v>80</v>
      </c>
      <c r="AW476" s="12" t="s">
        <v>34</v>
      </c>
      <c r="AX476" s="12" t="s">
        <v>73</v>
      </c>
      <c r="AY476" s="151" t="s">
        <v>135</v>
      </c>
    </row>
    <row r="477" spans="2:51" s="13" customFormat="1">
      <c r="B477" s="156"/>
      <c r="D477" s="150" t="s">
        <v>146</v>
      </c>
      <c r="E477" s="157" t="s">
        <v>21</v>
      </c>
      <c r="F477" s="158" t="s">
        <v>380</v>
      </c>
      <c r="H477" s="159">
        <v>119.25700000000001</v>
      </c>
      <c r="I477" s="160"/>
      <c r="L477" s="156"/>
      <c r="M477" s="161"/>
      <c r="T477" s="162"/>
      <c r="AT477" s="157" t="s">
        <v>146</v>
      </c>
      <c r="AU477" s="157" t="s">
        <v>82</v>
      </c>
      <c r="AV477" s="13" t="s">
        <v>82</v>
      </c>
      <c r="AW477" s="13" t="s">
        <v>34</v>
      </c>
      <c r="AX477" s="13" t="s">
        <v>73</v>
      </c>
      <c r="AY477" s="157" t="s">
        <v>135</v>
      </c>
    </row>
    <row r="478" spans="2:51" s="12" customFormat="1">
      <c r="B478" s="149"/>
      <c r="D478" s="150" t="s">
        <v>146</v>
      </c>
      <c r="E478" s="151" t="s">
        <v>21</v>
      </c>
      <c r="F478" s="152" t="s">
        <v>544</v>
      </c>
      <c r="H478" s="151" t="s">
        <v>21</v>
      </c>
      <c r="I478" s="153"/>
      <c r="L478" s="149"/>
      <c r="M478" s="154"/>
      <c r="T478" s="155"/>
      <c r="AT478" s="151" t="s">
        <v>146</v>
      </c>
      <c r="AU478" s="151" t="s">
        <v>82</v>
      </c>
      <c r="AV478" s="12" t="s">
        <v>80</v>
      </c>
      <c r="AW478" s="12" t="s">
        <v>34</v>
      </c>
      <c r="AX478" s="12" t="s">
        <v>73</v>
      </c>
      <c r="AY478" s="151" t="s">
        <v>135</v>
      </c>
    </row>
    <row r="479" spans="2:51" s="13" customFormat="1">
      <c r="B479" s="156"/>
      <c r="D479" s="150" t="s">
        <v>146</v>
      </c>
      <c r="E479" s="157" t="s">
        <v>21</v>
      </c>
      <c r="F479" s="158" t="s">
        <v>377</v>
      </c>
      <c r="H479" s="159">
        <v>1086.1959999999999</v>
      </c>
      <c r="I479" s="160"/>
      <c r="L479" s="156"/>
      <c r="M479" s="161"/>
      <c r="T479" s="162"/>
      <c r="AT479" s="157" t="s">
        <v>146</v>
      </c>
      <c r="AU479" s="157" t="s">
        <v>82</v>
      </c>
      <c r="AV479" s="13" t="s">
        <v>82</v>
      </c>
      <c r="AW479" s="13" t="s">
        <v>34</v>
      </c>
      <c r="AX479" s="13" t="s">
        <v>73</v>
      </c>
      <c r="AY479" s="157" t="s">
        <v>135</v>
      </c>
    </row>
    <row r="480" spans="2:51" s="14" customFormat="1">
      <c r="B480" s="163"/>
      <c r="D480" s="150" t="s">
        <v>146</v>
      </c>
      <c r="E480" s="164" t="s">
        <v>21</v>
      </c>
      <c r="F480" s="165" t="s">
        <v>153</v>
      </c>
      <c r="H480" s="166">
        <v>1352.45</v>
      </c>
      <c r="I480" s="167"/>
      <c r="L480" s="163"/>
      <c r="M480" s="168"/>
      <c r="T480" s="169"/>
      <c r="AT480" s="164" t="s">
        <v>146</v>
      </c>
      <c r="AU480" s="164" t="s">
        <v>82</v>
      </c>
      <c r="AV480" s="14" t="s">
        <v>92</v>
      </c>
      <c r="AW480" s="14" t="s">
        <v>34</v>
      </c>
      <c r="AX480" s="14" t="s">
        <v>80</v>
      </c>
      <c r="AY480" s="164" t="s">
        <v>135</v>
      </c>
    </row>
    <row r="481" spans="2:65" s="1" customFormat="1" ht="16.5" customHeight="1">
      <c r="B481" s="33"/>
      <c r="C481" s="182" t="s">
        <v>730</v>
      </c>
      <c r="D481" s="182" t="s">
        <v>459</v>
      </c>
      <c r="E481" s="183" t="s">
        <v>731</v>
      </c>
      <c r="F481" s="184" t="s">
        <v>732</v>
      </c>
      <c r="G481" s="185" t="s">
        <v>141</v>
      </c>
      <c r="H481" s="186">
        <v>23.23</v>
      </c>
      <c r="I481" s="187"/>
      <c r="J481" s="188">
        <f>ROUND(I481*H481,2)</f>
        <v>0</v>
      </c>
      <c r="K481" s="184" t="s">
        <v>142</v>
      </c>
      <c r="L481" s="189"/>
      <c r="M481" s="190" t="s">
        <v>21</v>
      </c>
      <c r="N481" s="191" t="s">
        <v>44</v>
      </c>
      <c r="P481" s="141">
        <f>O481*H481</f>
        <v>0</v>
      </c>
      <c r="Q481" s="141">
        <v>0.03</v>
      </c>
      <c r="R481" s="141">
        <f>Q481*H481</f>
        <v>0.69689999999999996</v>
      </c>
      <c r="S481" s="141">
        <v>0</v>
      </c>
      <c r="T481" s="142">
        <f>S481*H481</f>
        <v>0</v>
      </c>
      <c r="AR481" s="143" t="s">
        <v>586</v>
      </c>
      <c r="AT481" s="143" t="s">
        <v>459</v>
      </c>
      <c r="AU481" s="143" t="s">
        <v>82</v>
      </c>
      <c r="AY481" s="18" t="s">
        <v>135</v>
      </c>
      <c r="BE481" s="144">
        <f>IF(N481="základní",J481,0)</f>
        <v>0</v>
      </c>
      <c r="BF481" s="144">
        <f>IF(N481="snížená",J481,0)</f>
        <v>0</v>
      </c>
      <c r="BG481" s="144">
        <f>IF(N481="zákl. přenesená",J481,0)</f>
        <v>0</v>
      </c>
      <c r="BH481" s="144">
        <f>IF(N481="sníž. přenesená",J481,0)</f>
        <v>0</v>
      </c>
      <c r="BI481" s="144">
        <f>IF(N481="nulová",J481,0)</f>
        <v>0</v>
      </c>
      <c r="BJ481" s="18" t="s">
        <v>80</v>
      </c>
      <c r="BK481" s="144">
        <f>ROUND(I481*H481,2)</f>
        <v>0</v>
      </c>
      <c r="BL481" s="18" t="s">
        <v>251</v>
      </c>
      <c r="BM481" s="143" t="s">
        <v>733</v>
      </c>
    </row>
    <row r="482" spans="2:65" s="12" customFormat="1">
      <c r="B482" s="149"/>
      <c r="D482" s="150" t="s">
        <v>146</v>
      </c>
      <c r="E482" s="151" t="s">
        <v>21</v>
      </c>
      <c r="F482" s="152" t="s">
        <v>734</v>
      </c>
      <c r="H482" s="151" t="s">
        <v>21</v>
      </c>
      <c r="I482" s="153"/>
      <c r="L482" s="149"/>
      <c r="M482" s="154"/>
      <c r="T482" s="155"/>
      <c r="AT482" s="151" t="s">
        <v>146</v>
      </c>
      <c r="AU482" s="151" t="s">
        <v>82</v>
      </c>
      <c r="AV482" s="12" t="s">
        <v>80</v>
      </c>
      <c r="AW482" s="12" t="s">
        <v>34</v>
      </c>
      <c r="AX482" s="12" t="s">
        <v>73</v>
      </c>
      <c r="AY482" s="151" t="s">
        <v>135</v>
      </c>
    </row>
    <row r="483" spans="2:65" s="13" customFormat="1">
      <c r="B483" s="156"/>
      <c r="D483" s="150" t="s">
        <v>146</v>
      </c>
      <c r="E483" s="157" t="s">
        <v>21</v>
      </c>
      <c r="F483" s="158" t="s">
        <v>735</v>
      </c>
      <c r="H483" s="159">
        <v>0.59299999999999997</v>
      </c>
      <c r="I483" s="160"/>
      <c r="L483" s="156"/>
      <c r="M483" s="161"/>
      <c r="T483" s="162"/>
      <c r="AT483" s="157" t="s">
        <v>146</v>
      </c>
      <c r="AU483" s="157" t="s">
        <v>82</v>
      </c>
      <c r="AV483" s="13" t="s">
        <v>82</v>
      </c>
      <c r="AW483" s="13" t="s">
        <v>34</v>
      </c>
      <c r="AX483" s="13" t="s">
        <v>73</v>
      </c>
      <c r="AY483" s="157" t="s">
        <v>135</v>
      </c>
    </row>
    <row r="484" spans="2:65" s="12" customFormat="1">
      <c r="B484" s="149"/>
      <c r="D484" s="150" t="s">
        <v>146</v>
      </c>
      <c r="E484" s="151" t="s">
        <v>21</v>
      </c>
      <c r="F484" s="152" t="s">
        <v>454</v>
      </c>
      <c r="H484" s="151" t="s">
        <v>21</v>
      </c>
      <c r="I484" s="153"/>
      <c r="L484" s="149"/>
      <c r="M484" s="154"/>
      <c r="T484" s="155"/>
      <c r="AT484" s="151" t="s">
        <v>146</v>
      </c>
      <c r="AU484" s="151" t="s">
        <v>82</v>
      </c>
      <c r="AV484" s="12" t="s">
        <v>80</v>
      </c>
      <c r="AW484" s="12" t="s">
        <v>34</v>
      </c>
      <c r="AX484" s="12" t="s">
        <v>73</v>
      </c>
      <c r="AY484" s="151" t="s">
        <v>135</v>
      </c>
    </row>
    <row r="485" spans="2:65" s="12" customFormat="1">
      <c r="B485" s="149"/>
      <c r="D485" s="150" t="s">
        <v>146</v>
      </c>
      <c r="E485" s="151" t="s">
        <v>21</v>
      </c>
      <c r="F485" s="152" t="s">
        <v>455</v>
      </c>
      <c r="H485" s="151" t="s">
        <v>21</v>
      </c>
      <c r="I485" s="153"/>
      <c r="L485" s="149"/>
      <c r="M485" s="154"/>
      <c r="T485" s="155"/>
      <c r="AT485" s="151" t="s">
        <v>146</v>
      </c>
      <c r="AU485" s="151" t="s">
        <v>82</v>
      </c>
      <c r="AV485" s="12" t="s">
        <v>80</v>
      </c>
      <c r="AW485" s="12" t="s">
        <v>34</v>
      </c>
      <c r="AX485" s="12" t="s">
        <v>73</v>
      </c>
      <c r="AY485" s="151" t="s">
        <v>135</v>
      </c>
    </row>
    <row r="486" spans="2:65" s="13" customFormat="1">
      <c r="B486" s="156"/>
      <c r="D486" s="150" t="s">
        <v>146</v>
      </c>
      <c r="E486" s="157" t="s">
        <v>21</v>
      </c>
      <c r="F486" s="158" t="s">
        <v>736</v>
      </c>
      <c r="H486" s="159">
        <v>5.1619999999999999</v>
      </c>
      <c r="I486" s="160"/>
      <c r="L486" s="156"/>
      <c r="M486" s="161"/>
      <c r="T486" s="162"/>
      <c r="AT486" s="157" t="s">
        <v>146</v>
      </c>
      <c r="AU486" s="157" t="s">
        <v>82</v>
      </c>
      <c r="AV486" s="13" t="s">
        <v>82</v>
      </c>
      <c r="AW486" s="13" t="s">
        <v>34</v>
      </c>
      <c r="AX486" s="13" t="s">
        <v>73</v>
      </c>
      <c r="AY486" s="157" t="s">
        <v>135</v>
      </c>
    </row>
    <row r="487" spans="2:65" s="12" customFormat="1">
      <c r="B487" s="149"/>
      <c r="D487" s="150" t="s">
        <v>146</v>
      </c>
      <c r="E487" s="151" t="s">
        <v>21</v>
      </c>
      <c r="F487" s="152" t="s">
        <v>724</v>
      </c>
      <c r="H487" s="151" t="s">
        <v>21</v>
      </c>
      <c r="I487" s="153"/>
      <c r="L487" s="149"/>
      <c r="M487" s="154"/>
      <c r="T487" s="155"/>
      <c r="AT487" s="151" t="s">
        <v>146</v>
      </c>
      <c r="AU487" s="151" t="s">
        <v>82</v>
      </c>
      <c r="AV487" s="12" t="s">
        <v>80</v>
      </c>
      <c r="AW487" s="12" t="s">
        <v>34</v>
      </c>
      <c r="AX487" s="12" t="s">
        <v>73</v>
      </c>
      <c r="AY487" s="151" t="s">
        <v>135</v>
      </c>
    </row>
    <row r="488" spans="2:65" s="13" customFormat="1">
      <c r="B488" s="156"/>
      <c r="D488" s="150" t="s">
        <v>146</v>
      </c>
      <c r="E488" s="157" t="s">
        <v>21</v>
      </c>
      <c r="F488" s="158" t="s">
        <v>737</v>
      </c>
      <c r="H488" s="159">
        <v>4.6680000000000001</v>
      </c>
      <c r="I488" s="160"/>
      <c r="L488" s="156"/>
      <c r="M488" s="161"/>
      <c r="T488" s="162"/>
      <c r="AT488" s="157" t="s">
        <v>146</v>
      </c>
      <c r="AU488" s="157" t="s">
        <v>82</v>
      </c>
      <c r="AV488" s="13" t="s">
        <v>82</v>
      </c>
      <c r="AW488" s="13" t="s">
        <v>34</v>
      </c>
      <c r="AX488" s="13" t="s">
        <v>73</v>
      </c>
      <c r="AY488" s="157" t="s">
        <v>135</v>
      </c>
    </row>
    <row r="489" spans="2:65" s="12" customFormat="1">
      <c r="B489" s="149"/>
      <c r="D489" s="150" t="s">
        <v>146</v>
      </c>
      <c r="E489" s="151" t="s">
        <v>21</v>
      </c>
      <c r="F489" s="152" t="s">
        <v>454</v>
      </c>
      <c r="H489" s="151" t="s">
        <v>21</v>
      </c>
      <c r="I489" s="153"/>
      <c r="L489" s="149"/>
      <c r="M489" s="154"/>
      <c r="T489" s="155"/>
      <c r="AT489" s="151" t="s">
        <v>146</v>
      </c>
      <c r="AU489" s="151" t="s">
        <v>82</v>
      </c>
      <c r="AV489" s="12" t="s">
        <v>80</v>
      </c>
      <c r="AW489" s="12" t="s">
        <v>34</v>
      </c>
      <c r="AX489" s="12" t="s">
        <v>73</v>
      </c>
      <c r="AY489" s="151" t="s">
        <v>135</v>
      </c>
    </row>
    <row r="490" spans="2:65" s="12" customFormat="1">
      <c r="B490" s="149"/>
      <c r="D490" s="150" t="s">
        <v>146</v>
      </c>
      <c r="E490" s="151" t="s">
        <v>21</v>
      </c>
      <c r="F490" s="152" t="s">
        <v>455</v>
      </c>
      <c r="H490" s="151" t="s">
        <v>21</v>
      </c>
      <c r="I490" s="153"/>
      <c r="L490" s="149"/>
      <c r="M490" s="154"/>
      <c r="T490" s="155"/>
      <c r="AT490" s="151" t="s">
        <v>146</v>
      </c>
      <c r="AU490" s="151" t="s">
        <v>82</v>
      </c>
      <c r="AV490" s="12" t="s">
        <v>80</v>
      </c>
      <c r="AW490" s="12" t="s">
        <v>34</v>
      </c>
      <c r="AX490" s="12" t="s">
        <v>73</v>
      </c>
      <c r="AY490" s="151" t="s">
        <v>135</v>
      </c>
    </row>
    <row r="491" spans="2:65" s="13" customFormat="1">
      <c r="B491" s="156"/>
      <c r="D491" s="150" t="s">
        <v>146</v>
      </c>
      <c r="E491" s="157" t="s">
        <v>21</v>
      </c>
      <c r="F491" s="158" t="s">
        <v>738</v>
      </c>
      <c r="H491" s="159">
        <v>10.416</v>
      </c>
      <c r="I491" s="160"/>
      <c r="L491" s="156"/>
      <c r="M491" s="161"/>
      <c r="T491" s="162"/>
      <c r="AT491" s="157" t="s">
        <v>146</v>
      </c>
      <c r="AU491" s="157" t="s">
        <v>82</v>
      </c>
      <c r="AV491" s="13" t="s">
        <v>82</v>
      </c>
      <c r="AW491" s="13" t="s">
        <v>34</v>
      </c>
      <c r="AX491" s="13" t="s">
        <v>73</v>
      </c>
      <c r="AY491" s="157" t="s">
        <v>135</v>
      </c>
    </row>
    <row r="492" spans="2:65" s="12" customFormat="1">
      <c r="B492" s="149"/>
      <c r="D492" s="150" t="s">
        <v>146</v>
      </c>
      <c r="E492" s="151" t="s">
        <v>21</v>
      </c>
      <c r="F492" s="152" t="s">
        <v>457</v>
      </c>
      <c r="H492" s="151" t="s">
        <v>21</v>
      </c>
      <c r="I492" s="153"/>
      <c r="L492" s="149"/>
      <c r="M492" s="154"/>
      <c r="T492" s="155"/>
      <c r="AT492" s="151" t="s">
        <v>146</v>
      </c>
      <c r="AU492" s="151" t="s">
        <v>82</v>
      </c>
      <c r="AV492" s="12" t="s">
        <v>80</v>
      </c>
      <c r="AW492" s="12" t="s">
        <v>34</v>
      </c>
      <c r="AX492" s="12" t="s">
        <v>73</v>
      </c>
      <c r="AY492" s="151" t="s">
        <v>135</v>
      </c>
    </row>
    <row r="493" spans="2:65" s="13" customFormat="1">
      <c r="B493" s="156"/>
      <c r="D493" s="150" t="s">
        <v>146</v>
      </c>
      <c r="E493" s="157" t="s">
        <v>21</v>
      </c>
      <c r="F493" s="158" t="s">
        <v>739</v>
      </c>
      <c r="H493" s="159">
        <v>2.391</v>
      </c>
      <c r="I493" s="160"/>
      <c r="L493" s="156"/>
      <c r="M493" s="161"/>
      <c r="T493" s="162"/>
      <c r="AT493" s="157" t="s">
        <v>146</v>
      </c>
      <c r="AU493" s="157" t="s">
        <v>82</v>
      </c>
      <c r="AV493" s="13" t="s">
        <v>82</v>
      </c>
      <c r="AW493" s="13" t="s">
        <v>34</v>
      </c>
      <c r="AX493" s="13" t="s">
        <v>73</v>
      </c>
      <c r="AY493" s="157" t="s">
        <v>135</v>
      </c>
    </row>
    <row r="494" spans="2:65" s="14" customFormat="1">
      <c r="B494" s="163"/>
      <c r="D494" s="150" t="s">
        <v>146</v>
      </c>
      <c r="E494" s="164" t="s">
        <v>21</v>
      </c>
      <c r="F494" s="165" t="s">
        <v>153</v>
      </c>
      <c r="H494" s="166">
        <v>23.23</v>
      </c>
      <c r="I494" s="167"/>
      <c r="L494" s="163"/>
      <c r="M494" s="168"/>
      <c r="T494" s="169"/>
      <c r="AT494" s="164" t="s">
        <v>146</v>
      </c>
      <c r="AU494" s="164" t="s">
        <v>82</v>
      </c>
      <c r="AV494" s="14" t="s">
        <v>92</v>
      </c>
      <c r="AW494" s="14" t="s">
        <v>34</v>
      </c>
      <c r="AX494" s="14" t="s">
        <v>80</v>
      </c>
      <c r="AY494" s="164" t="s">
        <v>135</v>
      </c>
    </row>
    <row r="495" spans="2:65" s="1" customFormat="1" ht="16.5" customHeight="1">
      <c r="B495" s="33"/>
      <c r="C495" s="182" t="s">
        <v>740</v>
      </c>
      <c r="D495" s="182" t="s">
        <v>459</v>
      </c>
      <c r="E495" s="183" t="s">
        <v>741</v>
      </c>
      <c r="F495" s="184" t="s">
        <v>742</v>
      </c>
      <c r="G495" s="185" t="s">
        <v>141</v>
      </c>
      <c r="H495" s="186">
        <v>37.972000000000001</v>
      </c>
      <c r="I495" s="187"/>
      <c r="J495" s="188">
        <f>ROUND(I495*H495,2)</f>
        <v>0</v>
      </c>
      <c r="K495" s="184" t="s">
        <v>142</v>
      </c>
      <c r="L495" s="189"/>
      <c r="M495" s="190" t="s">
        <v>21</v>
      </c>
      <c r="N495" s="191" t="s">
        <v>44</v>
      </c>
      <c r="P495" s="141">
        <f>O495*H495</f>
        <v>0</v>
      </c>
      <c r="Q495" s="141">
        <v>0.03</v>
      </c>
      <c r="R495" s="141">
        <f>Q495*H495</f>
        <v>1.13916</v>
      </c>
      <c r="S495" s="141">
        <v>0</v>
      </c>
      <c r="T495" s="142">
        <f>S495*H495</f>
        <v>0</v>
      </c>
      <c r="AR495" s="143" t="s">
        <v>586</v>
      </c>
      <c r="AT495" s="143" t="s">
        <v>459</v>
      </c>
      <c r="AU495" s="143" t="s">
        <v>82</v>
      </c>
      <c r="AY495" s="18" t="s">
        <v>135</v>
      </c>
      <c r="BE495" s="144">
        <f>IF(N495="základní",J495,0)</f>
        <v>0</v>
      </c>
      <c r="BF495" s="144">
        <f>IF(N495="snížená",J495,0)</f>
        <v>0</v>
      </c>
      <c r="BG495" s="144">
        <f>IF(N495="zákl. přenesená",J495,0)</f>
        <v>0</v>
      </c>
      <c r="BH495" s="144">
        <f>IF(N495="sníž. přenesená",J495,0)</f>
        <v>0</v>
      </c>
      <c r="BI495" s="144">
        <f>IF(N495="nulová",J495,0)</f>
        <v>0</v>
      </c>
      <c r="BJ495" s="18" t="s">
        <v>80</v>
      </c>
      <c r="BK495" s="144">
        <f>ROUND(I495*H495,2)</f>
        <v>0</v>
      </c>
      <c r="BL495" s="18" t="s">
        <v>251</v>
      </c>
      <c r="BM495" s="143" t="s">
        <v>743</v>
      </c>
    </row>
    <row r="496" spans="2:65" s="12" customFormat="1">
      <c r="B496" s="149"/>
      <c r="D496" s="150" t="s">
        <v>146</v>
      </c>
      <c r="E496" s="151" t="s">
        <v>21</v>
      </c>
      <c r="F496" s="152" t="s">
        <v>729</v>
      </c>
      <c r="H496" s="151" t="s">
        <v>21</v>
      </c>
      <c r="I496" s="153"/>
      <c r="L496" s="149"/>
      <c r="M496" s="154"/>
      <c r="T496" s="155"/>
      <c r="AT496" s="151" t="s">
        <v>146</v>
      </c>
      <c r="AU496" s="151" t="s">
        <v>82</v>
      </c>
      <c r="AV496" s="12" t="s">
        <v>80</v>
      </c>
      <c r="AW496" s="12" t="s">
        <v>34</v>
      </c>
      <c r="AX496" s="12" t="s">
        <v>73</v>
      </c>
      <c r="AY496" s="151" t="s">
        <v>135</v>
      </c>
    </row>
    <row r="497" spans="2:65" s="12" customFormat="1">
      <c r="B497" s="149"/>
      <c r="D497" s="150" t="s">
        <v>146</v>
      </c>
      <c r="E497" s="151" t="s">
        <v>21</v>
      </c>
      <c r="F497" s="152" t="s">
        <v>538</v>
      </c>
      <c r="H497" s="151" t="s">
        <v>21</v>
      </c>
      <c r="I497" s="153"/>
      <c r="L497" s="149"/>
      <c r="M497" s="154"/>
      <c r="T497" s="155"/>
      <c r="AT497" s="151" t="s">
        <v>146</v>
      </c>
      <c r="AU497" s="151" t="s">
        <v>82</v>
      </c>
      <c r="AV497" s="12" t="s">
        <v>80</v>
      </c>
      <c r="AW497" s="12" t="s">
        <v>34</v>
      </c>
      <c r="AX497" s="12" t="s">
        <v>73</v>
      </c>
      <c r="AY497" s="151" t="s">
        <v>135</v>
      </c>
    </row>
    <row r="498" spans="2:65" s="13" customFormat="1">
      <c r="B498" s="156"/>
      <c r="D498" s="150" t="s">
        <v>146</v>
      </c>
      <c r="E498" s="157" t="s">
        <v>21</v>
      </c>
      <c r="F498" s="158" t="s">
        <v>744</v>
      </c>
      <c r="H498" s="159">
        <v>3.7570000000000001</v>
      </c>
      <c r="I498" s="160"/>
      <c r="L498" s="156"/>
      <c r="M498" s="161"/>
      <c r="T498" s="162"/>
      <c r="AT498" s="157" t="s">
        <v>146</v>
      </c>
      <c r="AU498" s="157" t="s">
        <v>82</v>
      </c>
      <c r="AV498" s="13" t="s">
        <v>82</v>
      </c>
      <c r="AW498" s="13" t="s">
        <v>34</v>
      </c>
      <c r="AX498" s="13" t="s">
        <v>73</v>
      </c>
      <c r="AY498" s="157" t="s">
        <v>135</v>
      </c>
    </row>
    <row r="499" spans="2:65" s="12" customFormat="1">
      <c r="B499" s="149"/>
      <c r="D499" s="150" t="s">
        <v>146</v>
      </c>
      <c r="E499" s="151" t="s">
        <v>21</v>
      </c>
      <c r="F499" s="152" t="s">
        <v>544</v>
      </c>
      <c r="H499" s="151" t="s">
        <v>21</v>
      </c>
      <c r="I499" s="153"/>
      <c r="L499" s="149"/>
      <c r="M499" s="154"/>
      <c r="T499" s="155"/>
      <c r="AT499" s="151" t="s">
        <v>146</v>
      </c>
      <c r="AU499" s="151" t="s">
        <v>82</v>
      </c>
      <c r="AV499" s="12" t="s">
        <v>80</v>
      </c>
      <c r="AW499" s="12" t="s">
        <v>34</v>
      </c>
      <c r="AX499" s="12" t="s">
        <v>73</v>
      </c>
      <c r="AY499" s="151" t="s">
        <v>135</v>
      </c>
    </row>
    <row r="500" spans="2:65" s="13" customFormat="1">
      <c r="B500" s="156"/>
      <c r="D500" s="150" t="s">
        <v>146</v>
      </c>
      <c r="E500" s="157" t="s">
        <v>21</v>
      </c>
      <c r="F500" s="158" t="s">
        <v>745</v>
      </c>
      <c r="H500" s="159">
        <v>34.215000000000003</v>
      </c>
      <c r="I500" s="160"/>
      <c r="L500" s="156"/>
      <c r="M500" s="161"/>
      <c r="T500" s="162"/>
      <c r="AT500" s="157" t="s">
        <v>146</v>
      </c>
      <c r="AU500" s="157" t="s">
        <v>82</v>
      </c>
      <c r="AV500" s="13" t="s">
        <v>82</v>
      </c>
      <c r="AW500" s="13" t="s">
        <v>34</v>
      </c>
      <c r="AX500" s="13" t="s">
        <v>73</v>
      </c>
      <c r="AY500" s="157" t="s">
        <v>135</v>
      </c>
    </row>
    <row r="501" spans="2:65" s="14" customFormat="1">
      <c r="B501" s="163"/>
      <c r="D501" s="150" t="s">
        <v>146</v>
      </c>
      <c r="E501" s="164" t="s">
        <v>21</v>
      </c>
      <c r="F501" s="165" t="s">
        <v>153</v>
      </c>
      <c r="H501" s="166">
        <v>37.972000000000001</v>
      </c>
      <c r="I501" s="167"/>
      <c r="L501" s="163"/>
      <c r="M501" s="168"/>
      <c r="T501" s="169"/>
      <c r="AT501" s="164" t="s">
        <v>146</v>
      </c>
      <c r="AU501" s="164" t="s">
        <v>82</v>
      </c>
      <c r="AV501" s="14" t="s">
        <v>92</v>
      </c>
      <c r="AW501" s="14" t="s">
        <v>34</v>
      </c>
      <c r="AX501" s="14" t="s">
        <v>80</v>
      </c>
      <c r="AY501" s="164" t="s">
        <v>135</v>
      </c>
    </row>
    <row r="502" spans="2:65" s="1" customFormat="1" ht="21.75" customHeight="1">
      <c r="B502" s="33"/>
      <c r="C502" s="132" t="s">
        <v>746</v>
      </c>
      <c r="D502" s="132" t="s">
        <v>138</v>
      </c>
      <c r="E502" s="133" t="s">
        <v>747</v>
      </c>
      <c r="F502" s="134" t="s">
        <v>748</v>
      </c>
      <c r="G502" s="135" t="s">
        <v>194</v>
      </c>
      <c r="H502" s="136">
        <v>1205.453</v>
      </c>
      <c r="I502" s="137"/>
      <c r="J502" s="138">
        <f>ROUND(I502*H502,2)</f>
        <v>0</v>
      </c>
      <c r="K502" s="134" t="s">
        <v>21</v>
      </c>
      <c r="L502" s="33"/>
      <c r="M502" s="139" t="s">
        <v>21</v>
      </c>
      <c r="N502" s="140" t="s">
        <v>44</v>
      </c>
      <c r="P502" s="141">
        <f>O502*H502</f>
        <v>0</v>
      </c>
      <c r="Q502" s="141">
        <v>0</v>
      </c>
      <c r="R502" s="141">
        <f>Q502*H502</f>
        <v>0</v>
      </c>
      <c r="S502" s="141">
        <v>0</v>
      </c>
      <c r="T502" s="142">
        <f>S502*H502</f>
        <v>0</v>
      </c>
      <c r="AR502" s="143" t="s">
        <v>251</v>
      </c>
      <c r="AT502" s="143" t="s">
        <v>138</v>
      </c>
      <c r="AU502" s="143" t="s">
        <v>82</v>
      </c>
      <c r="AY502" s="18" t="s">
        <v>135</v>
      </c>
      <c r="BE502" s="144">
        <f>IF(N502="základní",J502,0)</f>
        <v>0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8" t="s">
        <v>80</v>
      </c>
      <c r="BK502" s="144">
        <f>ROUND(I502*H502,2)</f>
        <v>0</v>
      </c>
      <c r="BL502" s="18" t="s">
        <v>251</v>
      </c>
      <c r="BM502" s="143" t="s">
        <v>749</v>
      </c>
    </row>
    <row r="503" spans="2:65" s="12" customFormat="1">
      <c r="B503" s="149"/>
      <c r="D503" s="150" t="s">
        <v>146</v>
      </c>
      <c r="E503" s="151" t="s">
        <v>21</v>
      </c>
      <c r="F503" s="152" t="s">
        <v>729</v>
      </c>
      <c r="H503" s="151" t="s">
        <v>21</v>
      </c>
      <c r="I503" s="153"/>
      <c r="L503" s="149"/>
      <c r="M503" s="154"/>
      <c r="T503" s="155"/>
      <c r="AT503" s="151" t="s">
        <v>146</v>
      </c>
      <c r="AU503" s="151" t="s">
        <v>82</v>
      </c>
      <c r="AV503" s="12" t="s">
        <v>80</v>
      </c>
      <c r="AW503" s="12" t="s">
        <v>34</v>
      </c>
      <c r="AX503" s="12" t="s">
        <v>73</v>
      </c>
      <c r="AY503" s="151" t="s">
        <v>135</v>
      </c>
    </row>
    <row r="504" spans="2:65" s="12" customFormat="1">
      <c r="B504" s="149"/>
      <c r="D504" s="150" t="s">
        <v>146</v>
      </c>
      <c r="E504" s="151" t="s">
        <v>21</v>
      </c>
      <c r="F504" s="152" t="s">
        <v>538</v>
      </c>
      <c r="H504" s="151" t="s">
        <v>21</v>
      </c>
      <c r="I504" s="153"/>
      <c r="L504" s="149"/>
      <c r="M504" s="154"/>
      <c r="T504" s="155"/>
      <c r="AT504" s="151" t="s">
        <v>146</v>
      </c>
      <c r="AU504" s="151" t="s">
        <v>82</v>
      </c>
      <c r="AV504" s="12" t="s">
        <v>80</v>
      </c>
      <c r="AW504" s="12" t="s">
        <v>34</v>
      </c>
      <c r="AX504" s="12" t="s">
        <v>73</v>
      </c>
      <c r="AY504" s="151" t="s">
        <v>135</v>
      </c>
    </row>
    <row r="505" spans="2:65" s="13" customFormat="1">
      <c r="B505" s="156"/>
      <c r="D505" s="150" t="s">
        <v>146</v>
      </c>
      <c r="E505" s="157" t="s">
        <v>21</v>
      </c>
      <c r="F505" s="158" t="s">
        <v>380</v>
      </c>
      <c r="H505" s="159">
        <v>119.25700000000001</v>
      </c>
      <c r="I505" s="160"/>
      <c r="L505" s="156"/>
      <c r="M505" s="161"/>
      <c r="T505" s="162"/>
      <c r="AT505" s="157" t="s">
        <v>146</v>
      </c>
      <c r="AU505" s="157" t="s">
        <v>82</v>
      </c>
      <c r="AV505" s="13" t="s">
        <v>82</v>
      </c>
      <c r="AW505" s="13" t="s">
        <v>34</v>
      </c>
      <c r="AX505" s="13" t="s">
        <v>73</v>
      </c>
      <c r="AY505" s="157" t="s">
        <v>135</v>
      </c>
    </row>
    <row r="506" spans="2:65" s="12" customFormat="1">
      <c r="B506" s="149"/>
      <c r="D506" s="150" t="s">
        <v>146</v>
      </c>
      <c r="E506" s="151" t="s">
        <v>21</v>
      </c>
      <c r="F506" s="152" t="s">
        <v>544</v>
      </c>
      <c r="H506" s="151" t="s">
        <v>21</v>
      </c>
      <c r="I506" s="153"/>
      <c r="L506" s="149"/>
      <c r="M506" s="154"/>
      <c r="T506" s="155"/>
      <c r="AT506" s="151" t="s">
        <v>146</v>
      </c>
      <c r="AU506" s="151" t="s">
        <v>82</v>
      </c>
      <c r="AV506" s="12" t="s">
        <v>80</v>
      </c>
      <c r="AW506" s="12" t="s">
        <v>34</v>
      </c>
      <c r="AX506" s="12" t="s">
        <v>73</v>
      </c>
      <c r="AY506" s="151" t="s">
        <v>135</v>
      </c>
    </row>
    <row r="507" spans="2:65" s="13" customFormat="1">
      <c r="B507" s="156"/>
      <c r="D507" s="150" t="s">
        <v>146</v>
      </c>
      <c r="E507" s="157" t="s">
        <v>21</v>
      </c>
      <c r="F507" s="158" t="s">
        <v>377</v>
      </c>
      <c r="H507" s="159">
        <v>1086.1959999999999</v>
      </c>
      <c r="I507" s="160"/>
      <c r="L507" s="156"/>
      <c r="M507" s="161"/>
      <c r="T507" s="162"/>
      <c r="AT507" s="157" t="s">
        <v>146</v>
      </c>
      <c r="AU507" s="157" t="s">
        <v>82</v>
      </c>
      <c r="AV507" s="13" t="s">
        <v>82</v>
      </c>
      <c r="AW507" s="13" t="s">
        <v>34</v>
      </c>
      <c r="AX507" s="13" t="s">
        <v>73</v>
      </c>
      <c r="AY507" s="157" t="s">
        <v>135</v>
      </c>
    </row>
    <row r="508" spans="2:65" s="14" customFormat="1">
      <c r="B508" s="163"/>
      <c r="D508" s="150" t="s">
        <v>146</v>
      </c>
      <c r="E508" s="164" t="s">
        <v>21</v>
      </c>
      <c r="F508" s="165" t="s">
        <v>153</v>
      </c>
      <c r="H508" s="166">
        <v>1205.453</v>
      </c>
      <c r="I508" s="167"/>
      <c r="L508" s="163"/>
      <c r="M508" s="168"/>
      <c r="T508" s="169"/>
      <c r="AT508" s="164" t="s">
        <v>146</v>
      </c>
      <c r="AU508" s="164" t="s">
        <v>82</v>
      </c>
      <c r="AV508" s="14" t="s">
        <v>92</v>
      </c>
      <c r="AW508" s="14" t="s">
        <v>34</v>
      </c>
      <c r="AX508" s="14" t="s">
        <v>80</v>
      </c>
      <c r="AY508" s="164" t="s">
        <v>135</v>
      </c>
    </row>
    <row r="509" spans="2:65" s="1" customFormat="1" ht="37.950000000000003" customHeight="1">
      <c r="B509" s="33"/>
      <c r="C509" s="132" t="s">
        <v>750</v>
      </c>
      <c r="D509" s="132" t="s">
        <v>138</v>
      </c>
      <c r="E509" s="133" t="s">
        <v>751</v>
      </c>
      <c r="F509" s="134" t="s">
        <v>752</v>
      </c>
      <c r="G509" s="135" t="s">
        <v>186</v>
      </c>
      <c r="H509" s="136">
        <v>70.495000000000005</v>
      </c>
      <c r="I509" s="137"/>
      <c r="J509" s="138">
        <f>ROUND(I509*H509,2)</f>
        <v>0</v>
      </c>
      <c r="K509" s="134" t="s">
        <v>142</v>
      </c>
      <c r="L509" s="33"/>
      <c r="M509" s="139" t="s">
        <v>21</v>
      </c>
      <c r="N509" s="140" t="s">
        <v>44</v>
      </c>
      <c r="P509" s="141">
        <f>O509*H509</f>
        <v>0</v>
      </c>
      <c r="Q509" s="141">
        <v>1.6000000000000001E-4</v>
      </c>
      <c r="R509" s="141">
        <f>Q509*H509</f>
        <v>1.1279200000000001E-2</v>
      </c>
      <c r="S509" s="141">
        <v>0</v>
      </c>
      <c r="T509" s="142">
        <f>S509*H509</f>
        <v>0</v>
      </c>
      <c r="AR509" s="143" t="s">
        <v>251</v>
      </c>
      <c r="AT509" s="143" t="s">
        <v>138</v>
      </c>
      <c r="AU509" s="143" t="s">
        <v>82</v>
      </c>
      <c r="AY509" s="18" t="s">
        <v>135</v>
      </c>
      <c r="BE509" s="144">
        <f>IF(N509="základní",J509,0)</f>
        <v>0</v>
      </c>
      <c r="BF509" s="144">
        <f>IF(N509="snížená",J509,0)</f>
        <v>0</v>
      </c>
      <c r="BG509" s="144">
        <f>IF(N509="zákl. přenesená",J509,0)</f>
        <v>0</v>
      </c>
      <c r="BH509" s="144">
        <f>IF(N509="sníž. přenesená",J509,0)</f>
        <v>0</v>
      </c>
      <c r="BI509" s="144">
        <f>IF(N509="nulová",J509,0)</f>
        <v>0</v>
      </c>
      <c r="BJ509" s="18" t="s">
        <v>80</v>
      </c>
      <c r="BK509" s="144">
        <f>ROUND(I509*H509,2)</f>
        <v>0</v>
      </c>
      <c r="BL509" s="18" t="s">
        <v>251</v>
      </c>
      <c r="BM509" s="143" t="s">
        <v>753</v>
      </c>
    </row>
    <row r="510" spans="2:65" s="1" customFormat="1">
      <c r="B510" s="33"/>
      <c r="D510" s="145" t="s">
        <v>144</v>
      </c>
      <c r="F510" s="146" t="s">
        <v>754</v>
      </c>
      <c r="I510" s="147"/>
      <c r="L510" s="33"/>
      <c r="M510" s="148"/>
      <c r="T510" s="54"/>
      <c r="AT510" s="18" t="s">
        <v>144</v>
      </c>
      <c r="AU510" s="18" t="s">
        <v>82</v>
      </c>
    </row>
    <row r="511" spans="2:65" s="12" customFormat="1">
      <c r="B511" s="149"/>
      <c r="D511" s="150" t="s">
        <v>146</v>
      </c>
      <c r="E511" s="151" t="s">
        <v>21</v>
      </c>
      <c r="F511" s="152" t="s">
        <v>407</v>
      </c>
      <c r="H511" s="151" t="s">
        <v>21</v>
      </c>
      <c r="I511" s="153"/>
      <c r="L511" s="149"/>
      <c r="M511" s="154"/>
      <c r="T511" s="155"/>
      <c r="AT511" s="151" t="s">
        <v>146</v>
      </c>
      <c r="AU511" s="151" t="s">
        <v>82</v>
      </c>
      <c r="AV511" s="12" t="s">
        <v>80</v>
      </c>
      <c r="AW511" s="12" t="s">
        <v>34</v>
      </c>
      <c r="AX511" s="12" t="s">
        <v>73</v>
      </c>
      <c r="AY511" s="151" t="s">
        <v>135</v>
      </c>
    </row>
    <row r="512" spans="2:65" s="12" customFormat="1">
      <c r="B512" s="149"/>
      <c r="D512" s="150" t="s">
        <v>146</v>
      </c>
      <c r="E512" s="151" t="s">
        <v>21</v>
      </c>
      <c r="F512" s="152" t="s">
        <v>408</v>
      </c>
      <c r="H512" s="151" t="s">
        <v>21</v>
      </c>
      <c r="I512" s="153"/>
      <c r="L512" s="149"/>
      <c r="M512" s="154"/>
      <c r="T512" s="155"/>
      <c r="AT512" s="151" t="s">
        <v>146</v>
      </c>
      <c r="AU512" s="151" t="s">
        <v>82</v>
      </c>
      <c r="AV512" s="12" t="s">
        <v>80</v>
      </c>
      <c r="AW512" s="12" t="s">
        <v>34</v>
      </c>
      <c r="AX512" s="12" t="s">
        <v>73</v>
      </c>
      <c r="AY512" s="151" t="s">
        <v>135</v>
      </c>
    </row>
    <row r="513" spans="2:65" s="13" customFormat="1">
      <c r="B513" s="156"/>
      <c r="D513" s="150" t="s">
        <v>146</v>
      </c>
      <c r="E513" s="157" t="s">
        <v>21</v>
      </c>
      <c r="F513" s="158" t="s">
        <v>755</v>
      </c>
      <c r="H513" s="159">
        <v>9.3800000000000008</v>
      </c>
      <c r="I513" s="160"/>
      <c r="L513" s="156"/>
      <c r="M513" s="161"/>
      <c r="T513" s="162"/>
      <c r="AT513" s="157" t="s">
        <v>146</v>
      </c>
      <c r="AU513" s="157" t="s">
        <v>82</v>
      </c>
      <c r="AV513" s="13" t="s">
        <v>82</v>
      </c>
      <c r="AW513" s="13" t="s">
        <v>34</v>
      </c>
      <c r="AX513" s="13" t="s">
        <v>73</v>
      </c>
      <c r="AY513" s="157" t="s">
        <v>135</v>
      </c>
    </row>
    <row r="514" spans="2:65" s="12" customFormat="1">
      <c r="B514" s="149"/>
      <c r="D514" s="150" t="s">
        <v>146</v>
      </c>
      <c r="E514" s="151" t="s">
        <v>21</v>
      </c>
      <c r="F514" s="152" t="s">
        <v>410</v>
      </c>
      <c r="H514" s="151" t="s">
        <v>21</v>
      </c>
      <c r="I514" s="153"/>
      <c r="L514" s="149"/>
      <c r="M514" s="154"/>
      <c r="T514" s="155"/>
      <c r="AT514" s="151" t="s">
        <v>146</v>
      </c>
      <c r="AU514" s="151" t="s">
        <v>82</v>
      </c>
      <c r="AV514" s="12" t="s">
        <v>80</v>
      </c>
      <c r="AW514" s="12" t="s">
        <v>34</v>
      </c>
      <c r="AX514" s="12" t="s">
        <v>73</v>
      </c>
      <c r="AY514" s="151" t="s">
        <v>135</v>
      </c>
    </row>
    <row r="515" spans="2:65" s="13" customFormat="1">
      <c r="B515" s="156"/>
      <c r="D515" s="150" t="s">
        <v>146</v>
      </c>
      <c r="E515" s="157" t="s">
        <v>21</v>
      </c>
      <c r="F515" s="158" t="s">
        <v>756</v>
      </c>
      <c r="H515" s="159">
        <v>10.8</v>
      </c>
      <c r="I515" s="160"/>
      <c r="L515" s="156"/>
      <c r="M515" s="161"/>
      <c r="T515" s="162"/>
      <c r="AT515" s="157" t="s">
        <v>146</v>
      </c>
      <c r="AU515" s="157" t="s">
        <v>82</v>
      </c>
      <c r="AV515" s="13" t="s">
        <v>82</v>
      </c>
      <c r="AW515" s="13" t="s">
        <v>34</v>
      </c>
      <c r="AX515" s="13" t="s">
        <v>73</v>
      </c>
      <c r="AY515" s="157" t="s">
        <v>135</v>
      </c>
    </row>
    <row r="516" spans="2:65" s="12" customFormat="1">
      <c r="B516" s="149"/>
      <c r="D516" s="150" t="s">
        <v>146</v>
      </c>
      <c r="E516" s="151" t="s">
        <v>21</v>
      </c>
      <c r="F516" s="152" t="s">
        <v>412</v>
      </c>
      <c r="H516" s="151" t="s">
        <v>21</v>
      </c>
      <c r="I516" s="153"/>
      <c r="L516" s="149"/>
      <c r="M516" s="154"/>
      <c r="T516" s="155"/>
      <c r="AT516" s="151" t="s">
        <v>146</v>
      </c>
      <c r="AU516" s="151" t="s">
        <v>82</v>
      </c>
      <c r="AV516" s="12" t="s">
        <v>80</v>
      </c>
      <c r="AW516" s="12" t="s">
        <v>34</v>
      </c>
      <c r="AX516" s="12" t="s">
        <v>73</v>
      </c>
      <c r="AY516" s="151" t="s">
        <v>135</v>
      </c>
    </row>
    <row r="517" spans="2:65" s="13" customFormat="1">
      <c r="B517" s="156"/>
      <c r="D517" s="150" t="s">
        <v>146</v>
      </c>
      <c r="E517" s="157" t="s">
        <v>21</v>
      </c>
      <c r="F517" s="158" t="s">
        <v>503</v>
      </c>
      <c r="H517" s="159">
        <v>25.1</v>
      </c>
      <c r="I517" s="160"/>
      <c r="L517" s="156"/>
      <c r="M517" s="161"/>
      <c r="T517" s="162"/>
      <c r="AT517" s="157" t="s">
        <v>146</v>
      </c>
      <c r="AU517" s="157" t="s">
        <v>82</v>
      </c>
      <c r="AV517" s="13" t="s">
        <v>82</v>
      </c>
      <c r="AW517" s="13" t="s">
        <v>34</v>
      </c>
      <c r="AX517" s="13" t="s">
        <v>73</v>
      </c>
      <c r="AY517" s="157" t="s">
        <v>135</v>
      </c>
    </row>
    <row r="518" spans="2:65" s="12" customFormat="1">
      <c r="B518" s="149"/>
      <c r="D518" s="150" t="s">
        <v>146</v>
      </c>
      <c r="E518" s="151" t="s">
        <v>21</v>
      </c>
      <c r="F518" s="152" t="s">
        <v>414</v>
      </c>
      <c r="H518" s="151" t="s">
        <v>21</v>
      </c>
      <c r="I518" s="153"/>
      <c r="L518" s="149"/>
      <c r="M518" s="154"/>
      <c r="T518" s="155"/>
      <c r="AT518" s="151" t="s">
        <v>146</v>
      </c>
      <c r="AU518" s="151" t="s">
        <v>82</v>
      </c>
      <c r="AV518" s="12" t="s">
        <v>80</v>
      </c>
      <c r="AW518" s="12" t="s">
        <v>34</v>
      </c>
      <c r="AX518" s="12" t="s">
        <v>73</v>
      </c>
      <c r="AY518" s="151" t="s">
        <v>135</v>
      </c>
    </row>
    <row r="519" spans="2:65" s="13" customFormat="1">
      <c r="B519" s="156"/>
      <c r="D519" s="150" t="s">
        <v>146</v>
      </c>
      <c r="E519" s="157" t="s">
        <v>21</v>
      </c>
      <c r="F519" s="158" t="s">
        <v>504</v>
      </c>
      <c r="H519" s="159">
        <v>25.215</v>
      </c>
      <c r="I519" s="160"/>
      <c r="L519" s="156"/>
      <c r="M519" s="161"/>
      <c r="T519" s="162"/>
      <c r="AT519" s="157" t="s">
        <v>146</v>
      </c>
      <c r="AU519" s="157" t="s">
        <v>82</v>
      </c>
      <c r="AV519" s="13" t="s">
        <v>82</v>
      </c>
      <c r="AW519" s="13" t="s">
        <v>34</v>
      </c>
      <c r="AX519" s="13" t="s">
        <v>73</v>
      </c>
      <c r="AY519" s="157" t="s">
        <v>135</v>
      </c>
    </row>
    <row r="520" spans="2:65" s="14" customFormat="1">
      <c r="B520" s="163"/>
      <c r="D520" s="150" t="s">
        <v>146</v>
      </c>
      <c r="E520" s="164" t="s">
        <v>21</v>
      </c>
      <c r="F520" s="165" t="s">
        <v>153</v>
      </c>
      <c r="H520" s="166">
        <v>70.495000000000005</v>
      </c>
      <c r="I520" s="167"/>
      <c r="L520" s="163"/>
      <c r="M520" s="168"/>
      <c r="T520" s="169"/>
      <c r="AT520" s="164" t="s">
        <v>146</v>
      </c>
      <c r="AU520" s="164" t="s">
        <v>82</v>
      </c>
      <c r="AV520" s="14" t="s">
        <v>92</v>
      </c>
      <c r="AW520" s="14" t="s">
        <v>34</v>
      </c>
      <c r="AX520" s="14" t="s">
        <v>80</v>
      </c>
      <c r="AY520" s="164" t="s">
        <v>135</v>
      </c>
    </row>
    <row r="521" spans="2:65" s="1" customFormat="1" ht="16.5" customHeight="1">
      <c r="B521" s="33"/>
      <c r="C521" s="182" t="s">
        <v>757</v>
      </c>
      <c r="D521" s="182" t="s">
        <v>459</v>
      </c>
      <c r="E521" s="183" t="s">
        <v>731</v>
      </c>
      <c r="F521" s="184" t="s">
        <v>732</v>
      </c>
      <c r="G521" s="185" t="s">
        <v>141</v>
      </c>
      <c r="H521" s="186">
        <v>0.97</v>
      </c>
      <c r="I521" s="187"/>
      <c r="J521" s="188">
        <f>ROUND(I521*H521,2)</f>
        <v>0</v>
      </c>
      <c r="K521" s="184" t="s">
        <v>142</v>
      </c>
      <c r="L521" s="189"/>
      <c r="M521" s="190" t="s">
        <v>21</v>
      </c>
      <c r="N521" s="191" t="s">
        <v>44</v>
      </c>
      <c r="P521" s="141">
        <f>O521*H521</f>
        <v>0</v>
      </c>
      <c r="Q521" s="141">
        <v>0.03</v>
      </c>
      <c r="R521" s="141">
        <f>Q521*H521</f>
        <v>2.9099999999999997E-2</v>
      </c>
      <c r="S521" s="141">
        <v>0</v>
      </c>
      <c r="T521" s="142">
        <f>S521*H521</f>
        <v>0</v>
      </c>
      <c r="AR521" s="143" t="s">
        <v>586</v>
      </c>
      <c r="AT521" s="143" t="s">
        <v>459</v>
      </c>
      <c r="AU521" s="143" t="s">
        <v>82</v>
      </c>
      <c r="AY521" s="18" t="s">
        <v>135</v>
      </c>
      <c r="BE521" s="144">
        <f>IF(N521="základní",J521,0)</f>
        <v>0</v>
      </c>
      <c r="BF521" s="144">
        <f>IF(N521="snížená",J521,0)</f>
        <v>0</v>
      </c>
      <c r="BG521" s="144">
        <f>IF(N521="zákl. přenesená",J521,0)</f>
        <v>0</v>
      </c>
      <c r="BH521" s="144">
        <f>IF(N521="sníž. přenesená",J521,0)</f>
        <v>0</v>
      </c>
      <c r="BI521" s="144">
        <f>IF(N521="nulová",J521,0)</f>
        <v>0</v>
      </c>
      <c r="BJ521" s="18" t="s">
        <v>80</v>
      </c>
      <c r="BK521" s="144">
        <f>ROUND(I521*H521,2)</f>
        <v>0</v>
      </c>
      <c r="BL521" s="18" t="s">
        <v>251</v>
      </c>
      <c r="BM521" s="143" t="s">
        <v>758</v>
      </c>
    </row>
    <row r="522" spans="2:65" s="12" customFormat="1">
      <c r="B522" s="149"/>
      <c r="D522" s="150" t="s">
        <v>146</v>
      </c>
      <c r="E522" s="151" t="s">
        <v>21</v>
      </c>
      <c r="F522" s="152" t="s">
        <v>407</v>
      </c>
      <c r="H522" s="151" t="s">
        <v>21</v>
      </c>
      <c r="I522" s="153"/>
      <c r="L522" s="149"/>
      <c r="M522" s="154"/>
      <c r="T522" s="155"/>
      <c r="AT522" s="151" t="s">
        <v>146</v>
      </c>
      <c r="AU522" s="151" t="s">
        <v>82</v>
      </c>
      <c r="AV522" s="12" t="s">
        <v>80</v>
      </c>
      <c r="AW522" s="12" t="s">
        <v>34</v>
      </c>
      <c r="AX522" s="12" t="s">
        <v>73</v>
      </c>
      <c r="AY522" s="151" t="s">
        <v>135</v>
      </c>
    </row>
    <row r="523" spans="2:65" s="12" customFormat="1">
      <c r="B523" s="149"/>
      <c r="D523" s="150" t="s">
        <v>146</v>
      </c>
      <c r="E523" s="151" t="s">
        <v>21</v>
      </c>
      <c r="F523" s="152" t="s">
        <v>408</v>
      </c>
      <c r="H523" s="151" t="s">
        <v>21</v>
      </c>
      <c r="I523" s="153"/>
      <c r="L523" s="149"/>
      <c r="M523" s="154"/>
      <c r="T523" s="155"/>
      <c r="AT523" s="151" t="s">
        <v>146</v>
      </c>
      <c r="AU523" s="151" t="s">
        <v>82</v>
      </c>
      <c r="AV523" s="12" t="s">
        <v>80</v>
      </c>
      <c r="AW523" s="12" t="s">
        <v>34</v>
      </c>
      <c r="AX523" s="12" t="s">
        <v>73</v>
      </c>
      <c r="AY523" s="151" t="s">
        <v>135</v>
      </c>
    </row>
    <row r="524" spans="2:65" s="13" customFormat="1">
      <c r="B524" s="156"/>
      <c r="D524" s="150" t="s">
        <v>146</v>
      </c>
      <c r="E524" s="157" t="s">
        <v>21</v>
      </c>
      <c r="F524" s="158" t="s">
        <v>759</v>
      </c>
      <c r="H524" s="159">
        <v>0.129</v>
      </c>
      <c r="I524" s="160"/>
      <c r="L524" s="156"/>
      <c r="M524" s="161"/>
      <c r="T524" s="162"/>
      <c r="AT524" s="157" t="s">
        <v>146</v>
      </c>
      <c r="AU524" s="157" t="s">
        <v>82</v>
      </c>
      <c r="AV524" s="13" t="s">
        <v>82</v>
      </c>
      <c r="AW524" s="13" t="s">
        <v>34</v>
      </c>
      <c r="AX524" s="13" t="s">
        <v>73</v>
      </c>
      <c r="AY524" s="157" t="s">
        <v>135</v>
      </c>
    </row>
    <row r="525" spans="2:65" s="12" customFormat="1">
      <c r="B525" s="149"/>
      <c r="D525" s="150" t="s">
        <v>146</v>
      </c>
      <c r="E525" s="151" t="s">
        <v>21</v>
      </c>
      <c r="F525" s="152" t="s">
        <v>410</v>
      </c>
      <c r="H525" s="151" t="s">
        <v>21</v>
      </c>
      <c r="I525" s="153"/>
      <c r="L525" s="149"/>
      <c r="M525" s="154"/>
      <c r="T525" s="155"/>
      <c r="AT525" s="151" t="s">
        <v>146</v>
      </c>
      <c r="AU525" s="151" t="s">
        <v>82</v>
      </c>
      <c r="AV525" s="12" t="s">
        <v>80</v>
      </c>
      <c r="AW525" s="12" t="s">
        <v>34</v>
      </c>
      <c r="AX525" s="12" t="s">
        <v>73</v>
      </c>
      <c r="AY525" s="151" t="s">
        <v>135</v>
      </c>
    </row>
    <row r="526" spans="2:65" s="13" customFormat="1">
      <c r="B526" s="156"/>
      <c r="D526" s="150" t="s">
        <v>146</v>
      </c>
      <c r="E526" s="157" t="s">
        <v>21</v>
      </c>
      <c r="F526" s="158" t="s">
        <v>760</v>
      </c>
      <c r="H526" s="159">
        <v>0.14899999999999999</v>
      </c>
      <c r="I526" s="160"/>
      <c r="L526" s="156"/>
      <c r="M526" s="161"/>
      <c r="T526" s="162"/>
      <c r="AT526" s="157" t="s">
        <v>146</v>
      </c>
      <c r="AU526" s="157" t="s">
        <v>82</v>
      </c>
      <c r="AV526" s="13" t="s">
        <v>82</v>
      </c>
      <c r="AW526" s="13" t="s">
        <v>34</v>
      </c>
      <c r="AX526" s="13" t="s">
        <v>73</v>
      </c>
      <c r="AY526" s="157" t="s">
        <v>135</v>
      </c>
    </row>
    <row r="527" spans="2:65" s="12" customFormat="1">
      <c r="B527" s="149"/>
      <c r="D527" s="150" t="s">
        <v>146</v>
      </c>
      <c r="E527" s="151" t="s">
        <v>21</v>
      </c>
      <c r="F527" s="152" t="s">
        <v>412</v>
      </c>
      <c r="H527" s="151" t="s">
        <v>21</v>
      </c>
      <c r="I527" s="153"/>
      <c r="L527" s="149"/>
      <c r="M527" s="154"/>
      <c r="T527" s="155"/>
      <c r="AT527" s="151" t="s">
        <v>146</v>
      </c>
      <c r="AU527" s="151" t="s">
        <v>82</v>
      </c>
      <c r="AV527" s="12" t="s">
        <v>80</v>
      </c>
      <c r="AW527" s="12" t="s">
        <v>34</v>
      </c>
      <c r="AX527" s="12" t="s">
        <v>73</v>
      </c>
      <c r="AY527" s="151" t="s">
        <v>135</v>
      </c>
    </row>
    <row r="528" spans="2:65" s="13" customFormat="1">
      <c r="B528" s="156"/>
      <c r="D528" s="150" t="s">
        <v>146</v>
      </c>
      <c r="E528" s="157" t="s">
        <v>21</v>
      </c>
      <c r="F528" s="158" t="s">
        <v>761</v>
      </c>
      <c r="H528" s="159">
        <v>0.34499999999999997</v>
      </c>
      <c r="I528" s="160"/>
      <c r="L528" s="156"/>
      <c r="M528" s="161"/>
      <c r="T528" s="162"/>
      <c r="AT528" s="157" t="s">
        <v>146</v>
      </c>
      <c r="AU528" s="157" t="s">
        <v>82</v>
      </c>
      <c r="AV528" s="13" t="s">
        <v>82</v>
      </c>
      <c r="AW528" s="13" t="s">
        <v>34</v>
      </c>
      <c r="AX528" s="13" t="s">
        <v>73</v>
      </c>
      <c r="AY528" s="157" t="s">
        <v>135</v>
      </c>
    </row>
    <row r="529" spans="2:65" s="12" customFormat="1">
      <c r="B529" s="149"/>
      <c r="D529" s="150" t="s">
        <v>146</v>
      </c>
      <c r="E529" s="151" t="s">
        <v>21</v>
      </c>
      <c r="F529" s="152" t="s">
        <v>414</v>
      </c>
      <c r="H529" s="151" t="s">
        <v>21</v>
      </c>
      <c r="I529" s="153"/>
      <c r="L529" s="149"/>
      <c r="M529" s="154"/>
      <c r="T529" s="155"/>
      <c r="AT529" s="151" t="s">
        <v>146</v>
      </c>
      <c r="AU529" s="151" t="s">
        <v>82</v>
      </c>
      <c r="AV529" s="12" t="s">
        <v>80</v>
      </c>
      <c r="AW529" s="12" t="s">
        <v>34</v>
      </c>
      <c r="AX529" s="12" t="s">
        <v>73</v>
      </c>
      <c r="AY529" s="151" t="s">
        <v>135</v>
      </c>
    </row>
    <row r="530" spans="2:65" s="13" customFormat="1">
      <c r="B530" s="156"/>
      <c r="D530" s="150" t="s">
        <v>146</v>
      </c>
      <c r="E530" s="157" t="s">
        <v>21</v>
      </c>
      <c r="F530" s="158" t="s">
        <v>762</v>
      </c>
      <c r="H530" s="159">
        <v>0.34699999999999998</v>
      </c>
      <c r="I530" s="160"/>
      <c r="L530" s="156"/>
      <c r="M530" s="161"/>
      <c r="T530" s="162"/>
      <c r="AT530" s="157" t="s">
        <v>146</v>
      </c>
      <c r="AU530" s="157" t="s">
        <v>82</v>
      </c>
      <c r="AV530" s="13" t="s">
        <v>82</v>
      </c>
      <c r="AW530" s="13" t="s">
        <v>34</v>
      </c>
      <c r="AX530" s="13" t="s">
        <v>73</v>
      </c>
      <c r="AY530" s="157" t="s">
        <v>135</v>
      </c>
    </row>
    <row r="531" spans="2:65" s="14" customFormat="1">
      <c r="B531" s="163"/>
      <c r="D531" s="150" t="s">
        <v>146</v>
      </c>
      <c r="E531" s="164" t="s">
        <v>21</v>
      </c>
      <c r="F531" s="165" t="s">
        <v>153</v>
      </c>
      <c r="H531" s="166">
        <v>0.97</v>
      </c>
      <c r="I531" s="167"/>
      <c r="L531" s="163"/>
      <c r="M531" s="168"/>
      <c r="T531" s="169"/>
      <c r="AT531" s="164" t="s">
        <v>146</v>
      </c>
      <c r="AU531" s="164" t="s">
        <v>82</v>
      </c>
      <c r="AV531" s="14" t="s">
        <v>92</v>
      </c>
      <c r="AW531" s="14" t="s">
        <v>34</v>
      </c>
      <c r="AX531" s="14" t="s">
        <v>80</v>
      </c>
      <c r="AY531" s="164" t="s">
        <v>135</v>
      </c>
    </row>
    <row r="532" spans="2:65" s="1" customFormat="1" ht="76.349999999999994" customHeight="1">
      <c r="B532" s="33"/>
      <c r="C532" s="132" t="s">
        <v>763</v>
      </c>
      <c r="D532" s="132" t="s">
        <v>138</v>
      </c>
      <c r="E532" s="133" t="s">
        <v>764</v>
      </c>
      <c r="F532" s="134" t="s">
        <v>765</v>
      </c>
      <c r="G532" s="135" t="s">
        <v>194</v>
      </c>
      <c r="H532" s="136">
        <v>51.901000000000003</v>
      </c>
      <c r="I532" s="137"/>
      <c r="J532" s="138">
        <f>ROUND(I532*H532,2)</f>
        <v>0</v>
      </c>
      <c r="K532" s="134" t="s">
        <v>142</v>
      </c>
      <c r="L532" s="33"/>
      <c r="M532" s="139" t="s">
        <v>21</v>
      </c>
      <c r="N532" s="140" t="s">
        <v>44</v>
      </c>
      <c r="P532" s="141">
        <f>O532*H532</f>
        <v>0</v>
      </c>
      <c r="Q532" s="141">
        <v>2.0000000000000001E-4</v>
      </c>
      <c r="R532" s="141">
        <f>Q532*H532</f>
        <v>1.0380200000000001E-2</v>
      </c>
      <c r="S532" s="141">
        <v>0</v>
      </c>
      <c r="T532" s="142">
        <f>S532*H532</f>
        <v>0</v>
      </c>
      <c r="AR532" s="143" t="s">
        <v>251</v>
      </c>
      <c r="AT532" s="143" t="s">
        <v>138</v>
      </c>
      <c r="AU532" s="143" t="s">
        <v>82</v>
      </c>
      <c r="AY532" s="18" t="s">
        <v>135</v>
      </c>
      <c r="BE532" s="144">
        <f>IF(N532="základní",J532,0)</f>
        <v>0</v>
      </c>
      <c r="BF532" s="144">
        <f>IF(N532="snížená",J532,0)</f>
        <v>0</v>
      </c>
      <c r="BG532" s="144">
        <f>IF(N532="zákl. přenesená",J532,0)</f>
        <v>0</v>
      </c>
      <c r="BH532" s="144">
        <f>IF(N532="sníž. přenesená",J532,0)</f>
        <v>0</v>
      </c>
      <c r="BI532" s="144">
        <f>IF(N532="nulová",J532,0)</f>
        <v>0</v>
      </c>
      <c r="BJ532" s="18" t="s">
        <v>80</v>
      </c>
      <c r="BK532" s="144">
        <f>ROUND(I532*H532,2)</f>
        <v>0</v>
      </c>
      <c r="BL532" s="18" t="s">
        <v>251</v>
      </c>
      <c r="BM532" s="143" t="s">
        <v>766</v>
      </c>
    </row>
    <row r="533" spans="2:65" s="1" customFormat="1">
      <c r="B533" s="33"/>
      <c r="D533" s="145" t="s">
        <v>144</v>
      </c>
      <c r="F533" s="146" t="s">
        <v>767</v>
      </c>
      <c r="I533" s="147"/>
      <c r="L533" s="33"/>
      <c r="M533" s="148"/>
      <c r="T533" s="54"/>
      <c r="AT533" s="18" t="s">
        <v>144</v>
      </c>
      <c r="AU533" s="18" t="s">
        <v>82</v>
      </c>
    </row>
    <row r="534" spans="2:65" s="12" customFormat="1">
      <c r="B534" s="149"/>
      <c r="D534" s="150" t="s">
        <v>146</v>
      </c>
      <c r="E534" s="151" t="s">
        <v>21</v>
      </c>
      <c r="F534" s="152" t="s">
        <v>454</v>
      </c>
      <c r="H534" s="151" t="s">
        <v>21</v>
      </c>
      <c r="I534" s="153"/>
      <c r="L534" s="149"/>
      <c r="M534" s="154"/>
      <c r="T534" s="155"/>
      <c r="AT534" s="151" t="s">
        <v>146</v>
      </c>
      <c r="AU534" s="151" t="s">
        <v>82</v>
      </c>
      <c r="AV534" s="12" t="s">
        <v>80</v>
      </c>
      <c r="AW534" s="12" t="s">
        <v>34</v>
      </c>
      <c r="AX534" s="12" t="s">
        <v>73</v>
      </c>
      <c r="AY534" s="151" t="s">
        <v>135</v>
      </c>
    </row>
    <row r="535" spans="2:65" s="12" customFormat="1">
      <c r="B535" s="149"/>
      <c r="D535" s="150" t="s">
        <v>146</v>
      </c>
      <c r="E535" s="151" t="s">
        <v>21</v>
      </c>
      <c r="F535" s="152" t="s">
        <v>455</v>
      </c>
      <c r="H535" s="151" t="s">
        <v>21</v>
      </c>
      <c r="I535" s="153"/>
      <c r="L535" s="149"/>
      <c r="M535" s="154"/>
      <c r="T535" s="155"/>
      <c r="AT535" s="151" t="s">
        <v>146</v>
      </c>
      <c r="AU535" s="151" t="s">
        <v>82</v>
      </c>
      <c r="AV535" s="12" t="s">
        <v>80</v>
      </c>
      <c r="AW535" s="12" t="s">
        <v>34</v>
      </c>
      <c r="AX535" s="12" t="s">
        <v>73</v>
      </c>
      <c r="AY535" s="151" t="s">
        <v>135</v>
      </c>
    </row>
    <row r="536" spans="2:65" s="13" customFormat="1">
      <c r="B536" s="156"/>
      <c r="D536" s="150" t="s">
        <v>146</v>
      </c>
      <c r="E536" s="157" t="s">
        <v>21</v>
      </c>
      <c r="F536" s="158" t="s">
        <v>726</v>
      </c>
      <c r="H536" s="159">
        <v>42.210999999999999</v>
      </c>
      <c r="I536" s="160"/>
      <c r="L536" s="156"/>
      <c r="M536" s="161"/>
      <c r="T536" s="162"/>
      <c r="AT536" s="157" t="s">
        <v>146</v>
      </c>
      <c r="AU536" s="157" t="s">
        <v>82</v>
      </c>
      <c r="AV536" s="13" t="s">
        <v>82</v>
      </c>
      <c r="AW536" s="13" t="s">
        <v>34</v>
      </c>
      <c r="AX536" s="13" t="s">
        <v>73</v>
      </c>
      <c r="AY536" s="157" t="s">
        <v>135</v>
      </c>
    </row>
    <row r="537" spans="2:65" s="12" customFormat="1">
      <c r="B537" s="149"/>
      <c r="D537" s="150" t="s">
        <v>146</v>
      </c>
      <c r="E537" s="151" t="s">
        <v>21</v>
      </c>
      <c r="F537" s="152" t="s">
        <v>457</v>
      </c>
      <c r="H537" s="151" t="s">
        <v>21</v>
      </c>
      <c r="I537" s="153"/>
      <c r="L537" s="149"/>
      <c r="M537" s="154"/>
      <c r="T537" s="155"/>
      <c r="AT537" s="151" t="s">
        <v>146</v>
      </c>
      <c r="AU537" s="151" t="s">
        <v>82</v>
      </c>
      <c r="AV537" s="12" t="s">
        <v>80</v>
      </c>
      <c r="AW537" s="12" t="s">
        <v>34</v>
      </c>
      <c r="AX537" s="12" t="s">
        <v>73</v>
      </c>
      <c r="AY537" s="151" t="s">
        <v>135</v>
      </c>
    </row>
    <row r="538" spans="2:65" s="13" customFormat="1">
      <c r="B538" s="156"/>
      <c r="D538" s="150" t="s">
        <v>146</v>
      </c>
      <c r="E538" s="157" t="s">
        <v>21</v>
      </c>
      <c r="F538" s="158" t="s">
        <v>727</v>
      </c>
      <c r="H538" s="159">
        <v>9.69</v>
      </c>
      <c r="I538" s="160"/>
      <c r="L538" s="156"/>
      <c r="M538" s="161"/>
      <c r="T538" s="162"/>
      <c r="AT538" s="157" t="s">
        <v>146</v>
      </c>
      <c r="AU538" s="157" t="s">
        <v>82</v>
      </c>
      <c r="AV538" s="13" t="s">
        <v>82</v>
      </c>
      <c r="AW538" s="13" t="s">
        <v>34</v>
      </c>
      <c r="AX538" s="13" t="s">
        <v>73</v>
      </c>
      <c r="AY538" s="157" t="s">
        <v>135</v>
      </c>
    </row>
    <row r="539" spans="2:65" s="14" customFormat="1">
      <c r="B539" s="163"/>
      <c r="D539" s="150" t="s">
        <v>146</v>
      </c>
      <c r="E539" s="164" t="s">
        <v>21</v>
      </c>
      <c r="F539" s="165" t="s">
        <v>153</v>
      </c>
      <c r="H539" s="166">
        <v>51.901000000000003</v>
      </c>
      <c r="I539" s="167"/>
      <c r="L539" s="163"/>
      <c r="M539" s="168"/>
      <c r="T539" s="169"/>
      <c r="AT539" s="164" t="s">
        <v>146</v>
      </c>
      <c r="AU539" s="164" t="s">
        <v>82</v>
      </c>
      <c r="AV539" s="14" t="s">
        <v>92</v>
      </c>
      <c r="AW539" s="14" t="s">
        <v>34</v>
      </c>
      <c r="AX539" s="14" t="s">
        <v>80</v>
      </c>
      <c r="AY539" s="164" t="s">
        <v>135</v>
      </c>
    </row>
    <row r="540" spans="2:65" s="1" customFormat="1" ht="55.5" customHeight="1">
      <c r="B540" s="33"/>
      <c r="C540" s="132" t="s">
        <v>768</v>
      </c>
      <c r="D540" s="132" t="s">
        <v>138</v>
      </c>
      <c r="E540" s="133" t="s">
        <v>769</v>
      </c>
      <c r="F540" s="134" t="s">
        <v>770</v>
      </c>
      <c r="G540" s="135" t="s">
        <v>213</v>
      </c>
      <c r="H540" s="136">
        <v>14.214</v>
      </c>
      <c r="I540" s="137"/>
      <c r="J540" s="138">
        <f>ROUND(I540*H540,2)</f>
        <v>0</v>
      </c>
      <c r="K540" s="134" t="s">
        <v>142</v>
      </c>
      <c r="L540" s="33"/>
      <c r="M540" s="139" t="s">
        <v>21</v>
      </c>
      <c r="N540" s="140" t="s">
        <v>44</v>
      </c>
      <c r="P540" s="141">
        <f>O540*H540</f>
        <v>0</v>
      </c>
      <c r="Q540" s="141">
        <v>0</v>
      </c>
      <c r="R540" s="141">
        <f>Q540*H540</f>
        <v>0</v>
      </c>
      <c r="S540" s="141">
        <v>0</v>
      </c>
      <c r="T540" s="142">
        <f>S540*H540</f>
        <v>0</v>
      </c>
      <c r="AR540" s="143" t="s">
        <v>251</v>
      </c>
      <c r="AT540" s="143" t="s">
        <v>138</v>
      </c>
      <c r="AU540" s="143" t="s">
        <v>82</v>
      </c>
      <c r="AY540" s="18" t="s">
        <v>135</v>
      </c>
      <c r="BE540" s="144">
        <f>IF(N540="základní",J540,0)</f>
        <v>0</v>
      </c>
      <c r="BF540" s="144">
        <f>IF(N540="snížená",J540,0)</f>
        <v>0</v>
      </c>
      <c r="BG540" s="144">
        <f>IF(N540="zákl. přenesená",J540,0)</f>
        <v>0</v>
      </c>
      <c r="BH540" s="144">
        <f>IF(N540="sníž. přenesená",J540,0)</f>
        <v>0</v>
      </c>
      <c r="BI540" s="144">
        <f>IF(N540="nulová",J540,0)</f>
        <v>0</v>
      </c>
      <c r="BJ540" s="18" t="s">
        <v>80</v>
      </c>
      <c r="BK540" s="144">
        <f>ROUND(I540*H540,2)</f>
        <v>0</v>
      </c>
      <c r="BL540" s="18" t="s">
        <v>251</v>
      </c>
      <c r="BM540" s="143" t="s">
        <v>771</v>
      </c>
    </row>
    <row r="541" spans="2:65" s="1" customFormat="1">
      <c r="B541" s="33"/>
      <c r="D541" s="145" t="s">
        <v>144</v>
      </c>
      <c r="F541" s="146" t="s">
        <v>772</v>
      </c>
      <c r="I541" s="147"/>
      <c r="L541" s="33"/>
      <c r="M541" s="148"/>
      <c r="T541" s="54"/>
      <c r="AT541" s="18" t="s">
        <v>144</v>
      </c>
      <c r="AU541" s="18" t="s">
        <v>82</v>
      </c>
    </row>
    <row r="542" spans="2:65" s="11" customFormat="1" ht="22.95" customHeight="1">
      <c r="B542" s="120"/>
      <c r="D542" s="121" t="s">
        <v>72</v>
      </c>
      <c r="E542" s="130" t="s">
        <v>294</v>
      </c>
      <c r="F542" s="130" t="s">
        <v>773</v>
      </c>
      <c r="I542" s="123"/>
      <c r="J542" s="131">
        <f>BK542</f>
        <v>0</v>
      </c>
      <c r="L542" s="120"/>
      <c r="M542" s="125"/>
      <c r="P542" s="126">
        <f>SUM(P543:P547)</f>
        <v>0</v>
      </c>
      <c r="R542" s="126">
        <f>SUM(R543:R547)</f>
        <v>1.7299999999999999E-2</v>
      </c>
      <c r="T542" s="127">
        <f>SUM(T543:T547)</f>
        <v>0</v>
      </c>
      <c r="AR542" s="121" t="s">
        <v>82</v>
      </c>
      <c r="AT542" s="128" t="s">
        <v>72</v>
      </c>
      <c r="AU542" s="128" t="s">
        <v>80</v>
      </c>
      <c r="AY542" s="121" t="s">
        <v>135</v>
      </c>
      <c r="BK542" s="129">
        <f>SUM(BK543:BK547)</f>
        <v>0</v>
      </c>
    </row>
    <row r="543" spans="2:65" s="1" customFormat="1" ht="37.950000000000003" customHeight="1">
      <c r="B543" s="33"/>
      <c r="C543" s="132" t="s">
        <v>774</v>
      </c>
      <c r="D543" s="132" t="s">
        <v>138</v>
      </c>
      <c r="E543" s="133" t="s">
        <v>775</v>
      </c>
      <c r="F543" s="134" t="s">
        <v>776</v>
      </c>
      <c r="G543" s="135" t="s">
        <v>299</v>
      </c>
      <c r="H543" s="136">
        <v>5</v>
      </c>
      <c r="I543" s="137"/>
      <c r="J543" s="138">
        <f>ROUND(I543*H543,2)</f>
        <v>0</v>
      </c>
      <c r="K543" s="134" t="s">
        <v>21</v>
      </c>
      <c r="L543" s="33"/>
      <c r="M543" s="139" t="s">
        <v>21</v>
      </c>
      <c r="N543" s="140" t="s">
        <v>44</v>
      </c>
      <c r="P543" s="141">
        <f>O543*H543</f>
        <v>0</v>
      </c>
      <c r="Q543" s="141">
        <v>3.46E-3</v>
      </c>
      <c r="R543" s="141">
        <f>Q543*H543</f>
        <v>1.7299999999999999E-2</v>
      </c>
      <c r="S543" s="141">
        <v>0</v>
      </c>
      <c r="T543" s="142">
        <f>S543*H543</f>
        <v>0</v>
      </c>
      <c r="AR543" s="143" t="s">
        <v>251</v>
      </c>
      <c r="AT543" s="143" t="s">
        <v>138</v>
      </c>
      <c r="AU543" s="143" t="s">
        <v>82</v>
      </c>
      <c r="AY543" s="18" t="s">
        <v>135</v>
      </c>
      <c r="BE543" s="144">
        <f>IF(N543="základní",J543,0)</f>
        <v>0</v>
      </c>
      <c r="BF543" s="144">
        <f>IF(N543="snížená",J543,0)</f>
        <v>0</v>
      </c>
      <c r="BG543" s="144">
        <f>IF(N543="zákl. přenesená",J543,0)</f>
        <v>0</v>
      </c>
      <c r="BH543" s="144">
        <f>IF(N543="sníž. přenesená",J543,0)</f>
        <v>0</v>
      </c>
      <c r="BI543" s="144">
        <f>IF(N543="nulová",J543,0)</f>
        <v>0</v>
      </c>
      <c r="BJ543" s="18" t="s">
        <v>80</v>
      </c>
      <c r="BK543" s="144">
        <f>ROUND(I543*H543,2)</f>
        <v>0</v>
      </c>
      <c r="BL543" s="18" t="s">
        <v>251</v>
      </c>
      <c r="BM543" s="143" t="s">
        <v>777</v>
      </c>
    </row>
    <row r="544" spans="2:65" s="1" customFormat="1" ht="19.2">
      <c r="B544" s="33"/>
      <c r="D544" s="150" t="s">
        <v>158</v>
      </c>
      <c r="F544" s="170" t="s">
        <v>515</v>
      </c>
      <c r="I544" s="147"/>
      <c r="L544" s="33"/>
      <c r="M544" s="148"/>
      <c r="T544" s="54"/>
      <c r="AT544" s="18" t="s">
        <v>158</v>
      </c>
      <c r="AU544" s="18" t="s">
        <v>82</v>
      </c>
    </row>
    <row r="545" spans="2:65" s="12" customFormat="1">
      <c r="B545" s="149"/>
      <c r="D545" s="150" t="s">
        <v>146</v>
      </c>
      <c r="E545" s="151" t="s">
        <v>21</v>
      </c>
      <c r="F545" s="152" t="s">
        <v>778</v>
      </c>
      <c r="H545" s="151" t="s">
        <v>21</v>
      </c>
      <c r="I545" s="153"/>
      <c r="L545" s="149"/>
      <c r="M545" s="154"/>
      <c r="T545" s="155"/>
      <c r="AT545" s="151" t="s">
        <v>146</v>
      </c>
      <c r="AU545" s="151" t="s">
        <v>82</v>
      </c>
      <c r="AV545" s="12" t="s">
        <v>80</v>
      </c>
      <c r="AW545" s="12" t="s">
        <v>34</v>
      </c>
      <c r="AX545" s="12" t="s">
        <v>73</v>
      </c>
      <c r="AY545" s="151" t="s">
        <v>135</v>
      </c>
    </row>
    <row r="546" spans="2:65" s="13" customFormat="1">
      <c r="B546" s="156"/>
      <c r="D546" s="150" t="s">
        <v>146</v>
      </c>
      <c r="E546" s="157" t="s">
        <v>21</v>
      </c>
      <c r="F546" s="158" t="s">
        <v>183</v>
      </c>
      <c r="H546" s="159">
        <v>5</v>
      </c>
      <c r="I546" s="160"/>
      <c r="L546" s="156"/>
      <c r="M546" s="161"/>
      <c r="T546" s="162"/>
      <c r="AT546" s="157" t="s">
        <v>146</v>
      </c>
      <c r="AU546" s="157" t="s">
        <v>82</v>
      </c>
      <c r="AV546" s="13" t="s">
        <v>82</v>
      </c>
      <c r="AW546" s="13" t="s">
        <v>34</v>
      </c>
      <c r="AX546" s="13" t="s">
        <v>73</v>
      </c>
      <c r="AY546" s="157" t="s">
        <v>135</v>
      </c>
    </row>
    <row r="547" spans="2:65" s="14" customFormat="1">
      <c r="B547" s="163"/>
      <c r="D547" s="150" t="s">
        <v>146</v>
      </c>
      <c r="E547" s="164" t="s">
        <v>21</v>
      </c>
      <c r="F547" s="165" t="s">
        <v>153</v>
      </c>
      <c r="H547" s="166">
        <v>5</v>
      </c>
      <c r="I547" s="167"/>
      <c r="L547" s="163"/>
      <c r="M547" s="168"/>
      <c r="T547" s="169"/>
      <c r="AT547" s="164" t="s">
        <v>146</v>
      </c>
      <c r="AU547" s="164" t="s">
        <v>82</v>
      </c>
      <c r="AV547" s="14" t="s">
        <v>92</v>
      </c>
      <c r="AW547" s="14" t="s">
        <v>34</v>
      </c>
      <c r="AX547" s="14" t="s">
        <v>80</v>
      </c>
      <c r="AY547" s="164" t="s">
        <v>135</v>
      </c>
    </row>
    <row r="548" spans="2:65" s="11" customFormat="1" ht="22.95" customHeight="1">
      <c r="B548" s="120"/>
      <c r="D548" s="121" t="s">
        <v>72</v>
      </c>
      <c r="E548" s="130" t="s">
        <v>307</v>
      </c>
      <c r="F548" s="130" t="s">
        <v>308</v>
      </c>
      <c r="I548" s="123"/>
      <c r="J548" s="131">
        <f>BK548</f>
        <v>0</v>
      </c>
      <c r="L548" s="120"/>
      <c r="M548" s="125"/>
      <c r="P548" s="126">
        <f>SUM(P549:P589)</f>
        <v>0</v>
      </c>
      <c r="R548" s="126">
        <f>SUM(R549:R589)</f>
        <v>3.4093549399999992</v>
      </c>
      <c r="T548" s="127">
        <f>SUM(T549:T589)</f>
        <v>0</v>
      </c>
      <c r="AR548" s="121" t="s">
        <v>82</v>
      </c>
      <c r="AT548" s="128" t="s">
        <v>72</v>
      </c>
      <c r="AU548" s="128" t="s">
        <v>80</v>
      </c>
      <c r="AY548" s="121" t="s">
        <v>135</v>
      </c>
      <c r="BK548" s="129">
        <f>SUM(BK549:BK589)</f>
        <v>0</v>
      </c>
    </row>
    <row r="549" spans="2:65" s="1" customFormat="1" ht="49.2" customHeight="1">
      <c r="B549" s="33"/>
      <c r="C549" s="132" t="s">
        <v>779</v>
      </c>
      <c r="D549" s="132" t="s">
        <v>138</v>
      </c>
      <c r="E549" s="133" t="s">
        <v>780</v>
      </c>
      <c r="F549" s="134" t="s">
        <v>781</v>
      </c>
      <c r="G549" s="135" t="s">
        <v>194</v>
      </c>
      <c r="H549" s="136">
        <v>9.327</v>
      </c>
      <c r="I549" s="137"/>
      <c r="J549" s="138">
        <f>ROUND(I549*H549,2)</f>
        <v>0</v>
      </c>
      <c r="K549" s="134" t="s">
        <v>21</v>
      </c>
      <c r="L549" s="33"/>
      <c r="M549" s="139" t="s">
        <v>21</v>
      </c>
      <c r="N549" s="140" t="s">
        <v>44</v>
      </c>
      <c r="P549" s="141">
        <f>O549*H549</f>
        <v>0</v>
      </c>
      <c r="Q549" s="141">
        <v>2.7779999999999999E-2</v>
      </c>
      <c r="R549" s="141">
        <f>Q549*H549</f>
        <v>0.25910405999999997</v>
      </c>
      <c r="S549" s="141">
        <v>0</v>
      </c>
      <c r="T549" s="142">
        <f>S549*H549</f>
        <v>0</v>
      </c>
      <c r="AR549" s="143" t="s">
        <v>251</v>
      </c>
      <c r="AT549" s="143" t="s">
        <v>138</v>
      </c>
      <c r="AU549" s="143" t="s">
        <v>82</v>
      </c>
      <c r="AY549" s="18" t="s">
        <v>135</v>
      </c>
      <c r="BE549" s="144">
        <f>IF(N549="základní",J549,0)</f>
        <v>0</v>
      </c>
      <c r="BF549" s="144">
        <f>IF(N549="snížená",J549,0)</f>
        <v>0</v>
      </c>
      <c r="BG549" s="144">
        <f>IF(N549="zákl. přenesená",J549,0)</f>
        <v>0</v>
      </c>
      <c r="BH549" s="144">
        <f>IF(N549="sníž. přenesená",J549,0)</f>
        <v>0</v>
      </c>
      <c r="BI549" s="144">
        <f>IF(N549="nulová",J549,0)</f>
        <v>0</v>
      </c>
      <c r="BJ549" s="18" t="s">
        <v>80</v>
      </c>
      <c r="BK549" s="144">
        <f>ROUND(I549*H549,2)</f>
        <v>0</v>
      </c>
      <c r="BL549" s="18" t="s">
        <v>251</v>
      </c>
      <c r="BM549" s="143" t="s">
        <v>782</v>
      </c>
    </row>
    <row r="550" spans="2:65" s="12" customFormat="1">
      <c r="B550" s="149"/>
      <c r="D550" s="150" t="s">
        <v>146</v>
      </c>
      <c r="E550" s="151" t="s">
        <v>21</v>
      </c>
      <c r="F550" s="152" t="s">
        <v>783</v>
      </c>
      <c r="H550" s="151" t="s">
        <v>21</v>
      </c>
      <c r="I550" s="153"/>
      <c r="L550" s="149"/>
      <c r="M550" s="154"/>
      <c r="T550" s="155"/>
      <c r="AT550" s="151" t="s">
        <v>146</v>
      </c>
      <c r="AU550" s="151" t="s">
        <v>82</v>
      </c>
      <c r="AV550" s="12" t="s">
        <v>80</v>
      </c>
      <c r="AW550" s="12" t="s">
        <v>34</v>
      </c>
      <c r="AX550" s="12" t="s">
        <v>73</v>
      </c>
      <c r="AY550" s="151" t="s">
        <v>135</v>
      </c>
    </row>
    <row r="551" spans="2:65" s="13" customFormat="1">
      <c r="B551" s="156"/>
      <c r="D551" s="150" t="s">
        <v>146</v>
      </c>
      <c r="E551" s="157" t="s">
        <v>21</v>
      </c>
      <c r="F551" s="158" t="s">
        <v>784</v>
      </c>
      <c r="H551" s="159">
        <v>4.4550000000000001</v>
      </c>
      <c r="I551" s="160"/>
      <c r="L551" s="156"/>
      <c r="M551" s="161"/>
      <c r="T551" s="162"/>
      <c r="AT551" s="157" t="s">
        <v>146</v>
      </c>
      <c r="AU551" s="157" t="s">
        <v>82</v>
      </c>
      <c r="AV551" s="13" t="s">
        <v>82</v>
      </c>
      <c r="AW551" s="13" t="s">
        <v>34</v>
      </c>
      <c r="AX551" s="13" t="s">
        <v>73</v>
      </c>
      <c r="AY551" s="157" t="s">
        <v>135</v>
      </c>
    </row>
    <row r="552" spans="2:65" s="13" customFormat="1">
      <c r="B552" s="156"/>
      <c r="D552" s="150" t="s">
        <v>146</v>
      </c>
      <c r="E552" s="157" t="s">
        <v>21</v>
      </c>
      <c r="F552" s="158" t="s">
        <v>785</v>
      </c>
      <c r="H552" s="159">
        <v>4.8719999999999999</v>
      </c>
      <c r="I552" s="160"/>
      <c r="L552" s="156"/>
      <c r="M552" s="161"/>
      <c r="T552" s="162"/>
      <c r="AT552" s="157" t="s">
        <v>146</v>
      </c>
      <c r="AU552" s="157" t="s">
        <v>82</v>
      </c>
      <c r="AV552" s="13" t="s">
        <v>82</v>
      </c>
      <c r="AW552" s="13" t="s">
        <v>34</v>
      </c>
      <c r="AX552" s="13" t="s">
        <v>73</v>
      </c>
      <c r="AY552" s="157" t="s">
        <v>135</v>
      </c>
    </row>
    <row r="553" spans="2:65" s="14" customFormat="1">
      <c r="B553" s="163"/>
      <c r="D553" s="150" t="s">
        <v>146</v>
      </c>
      <c r="E553" s="164" t="s">
        <v>21</v>
      </c>
      <c r="F553" s="165" t="s">
        <v>153</v>
      </c>
      <c r="H553" s="166">
        <v>9.327</v>
      </c>
      <c r="I553" s="167"/>
      <c r="L553" s="163"/>
      <c r="M553" s="168"/>
      <c r="T553" s="169"/>
      <c r="AT553" s="164" t="s">
        <v>146</v>
      </c>
      <c r="AU553" s="164" t="s">
        <v>82</v>
      </c>
      <c r="AV553" s="14" t="s">
        <v>92</v>
      </c>
      <c r="AW553" s="14" t="s">
        <v>34</v>
      </c>
      <c r="AX553" s="14" t="s">
        <v>80</v>
      </c>
      <c r="AY553" s="164" t="s">
        <v>135</v>
      </c>
    </row>
    <row r="554" spans="2:65" s="1" customFormat="1" ht="49.2" customHeight="1">
      <c r="B554" s="33"/>
      <c r="C554" s="132" t="s">
        <v>786</v>
      </c>
      <c r="D554" s="132" t="s">
        <v>138</v>
      </c>
      <c r="E554" s="133" t="s">
        <v>787</v>
      </c>
      <c r="F554" s="134" t="s">
        <v>788</v>
      </c>
      <c r="G554" s="135" t="s">
        <v>194</v>
      </c>
      <c r="H554" s="136">
        <v>147.00399999999999</v>
      </c>
      <c r="I554" s="137"/>
      <c r="J554" s="138">
        <f>ROUND(I554*H554,2)</f>
        <v>0</v>
      </c>
      <c r="K554" s="134" t="s">
        <v>142</v>
      </c>
      <c r="L554" s="33"/>
      <c r="M554" s="139" t="s">
        <v>21</v>
      </c>
      <c r="N554" s="140" t="s">
        <v>44</v>
      </c>
      <c r="P554" s="141">
        <f>O554*H554</f>
        <v>0</v>
      </c>
      <c r="Q554" s="141">
        <v>1.6219999999999998E-2</v>
      </c>
      <c r="R554" s="141">
        <f>Q554*H554</f>
        <v>2.3844048799999995</v>
      </c>
      <c r="S554" s="141">
        <v>0</v>
      </c>
      <c r="T554" s="142">
        <f>S554*H554</f>
        <v>0</v>
      </c>
      <c r="AR554" s="143" t="s">
        <v>251</v>
      </c>
      <c r="AT554" s="143" t="s">
        <v>138</v>
      </c>
      <c r="AU554" s="143" t="s">
        <v>82</v>
      </c>
      <c r="AY554" s="18" t="s">
        <v>135</v>
      </c>
      <c r="BE554" s="144">
        <f>IF(N554="základní",J554,0)</f>
        <v>0</v>
      </c>
      <c r="BF554" s="144">
        <f>IF(N554="snížená",J554,0)</f>
        <v>0</v>
      </c>
      <c r="BG554" s="144">
        <f>IF(N554="zákl. přenesená",J554,0)</f>
        <v>0</v>
      </c>
      <c r="BH554" s="144">
        <f>IF(N554="sníž. přenesená",J554,0)</f>
        <v>0</v>
      </c>
      <c r="BI554" s="144">
        <f>IF(N554="nulová",J554,0)</f>
        <v>0</v>
      </c>
      <c r="BJ554" s="18" t="s">
        <v>80</v>
      </c>
      <c r="BK554" s="144">
        <f>ROUND(I554*H554,2)</f>
        <v>0</v>
      </c>
      <c r="BL554" s="18" t="s">
        <v>251</v>
      </c>
      <c r="BM554" s="143" t="s">
        <v>789</v>
      </c>
    </row>
    <row r="555" spans="2:65" s="1" customFormat="1">
      <c r="B555" s="33"/>
      <c r="D555" s="145" t="s">
        <v>144</v>
      </c>
      <c r="F555" s="146" t="s">
        <v>790</v>
      </c>
      <c r="I555" s="147"/>
      <c r="L555" s="33"/>
      <c r="M555" s="148"/>
      <c r="T555" s="54"/>
      <c r="AT555" s="18" t="s">
        <v>144</v>
      </c>
      <c r="AU555" s="18" t="s">
        <v>82</v>
      </c>
    </row>
    <row r="556" spans="2:65" s="1" customFormat="1" ht="19.2">
      <c r="B556" s="33"/>
      <c r="D556" s="150" t="s">
        <v>158</v>
      </c>
      <c r="F556" s="170" t="s">
        <v>791</v>
      </c>
      <c r="I556" s="147"/>
      <c r="L556" s="33"/>
      <c r="M556" s="148"/>
      <c r="T556" s="54"/>
      <c r="AT556" s="18" t="s">
        <v>158</v>
      </c>
      <c r="AU556" s="18" t="s">
        <v>82</v>
      </c>
    </row>
    <row r="557" spans="2:65" s="12" customFormat="1">
      <c r="B557" s="149"/>
      <c r="D557" s="150" t="s">
        <v>146</v>
      </c>
      <c r="E557" s="151" t="s">
        <v>21</v>
      </c>
      <c r="F557" s="152" t="s">
        <v>407</v>
      </c>
      <c r="H557" s="151" t="s">
        <v>21</v>
      </c>
      <c r="I557" s="153"/>
      <c r="L557" s="149"/>
      <c r="M557" s="154"/>
      <c r="T557" s="155"/>
      <c r="AT557" s="151" t="s">
        <v>146</v>
      </c>
      <c r="AU557" s="151" t="s">
        <v>82</v>
      </c>
      <c r="AV557" s="12" t="s">
        <v>80</v>
      </c>
      <c r="AW557" s="12" t="s">
        <v>34</v>
      </c>
      <c r="AX557" s="12" t="s">
        <v>73</v>
      </c>
      <c r="AY557" s="151" t="s">
        <v>135</v>
      </c>
    </row>
    <row r="558" spans="2:65" s="12" customFormat="1">
      <c r="B558" s="149"/>
      <c r="D558" s="150" t="s">
        <v>146</v>
      </c>
      <c r="E558" s="151" t="s">
        <v>21</v>
      </c>
      <c r="F558" s="152" t="s">
        <v>408</v>
      </c>
      <c r="H558" s="151" t="s">
        <v>21</v>
      </c>
      <c r="I558" s="153"/>
      <c r="L558" s="149"/>
      <c r="M558" s="154"/>
      <c r="T558" s="155"/>
      <c r="AT558" s="151" t="s">
        <v>146</v>
      </c>
      <c r="AU558" s="151" t="s">
        <v>82</v>
      </c>
      <c r="AV558" s="12" t="s">
        <v>80</v>
      </c>
      <c r="AW558" s="12" t="s">
        <v>34</v>
      </c>
      <c r="AX558" s="12" t="s">
        <v>73</v>
      </c>
      <c r="AY558" s="151" t="s">
        <v>135</v>
      </c>
    </row>
    <row r="559" spans="2:65" s="13" customFormat="1">
      <c r="B559" s="156"/>
      <c r="D559" s="150" t="s">
        <v>146</v>
      </c>
      <c r="E559" s="157" t="s">
        <v>21</v>
      </c>
      <c r="F559" s="158" t="s">
        <v>792</v>
      </c>
      <c r="H559" s="159">
        <v>3.8460000000000001</v>
      </c>
      <c r="I559" s="160"/>
      <c r="L559" s="156"/>
      <c r="M559" s="161"/>
      <c r="T559" s="162"/>
      <c r="AT559" s="157" t="s">
        <v>146</v>
      </c>
      <c r="AU559" s="157" t="s">
        <v>82</v>
      </c>
      <c r="AV559" s="13" t="s">
        <v>82</v>
      </c>
      <c r="AW559" s="13" t="s">
        <v>34</v>
      </c>
      <c r="AX559" s="13" t="s">
        <v>73</v>
      </c>
      <c r="AY559" s="157" t="s">
        <v>135</v>
      </c>
    </row>
    <row r="560" spans="2:65" s="12" customFormat="1">
      <c r="B560" s="149"/>
      <c r="D560" s="150" t="s">
        <v>146</v>
      </c>
      <c r="E560" s="151" t="s">
        <v>21</v>
      </c>
      <c r="F560" s="152" t="s">
        <v>410</v>
      </c>
      <c r="H560" s="151" t="s">
        <v>21</v>
      </c>
      <c r="I560" s="153"/>
      <c r="L560" s="149"/>
      <c r="M560" s="154"/>
      <c r="T560" s="155"/>
      <c r="AT560" s="151" t="s">
        <v>146</v>
      </c>
      <c r="AU560" s="151" t="s">
        <v>82</v>
      </c>
      <c r="AV560" s="12" t="s">
        <v>80</v>
      </c>
      <c r="AW560" s="12" t="s">
        <v>34</v>
      </c>
      <c r="AX560" s="12" t="s">
        <v>73</v>
      </c>
      <c r="AY560" s="151" t="s">
        <v>135</v>
      </c>
    </row>
    <row r="561" spans="2:65" s="13" customFormat="1">
      <c r="B561" s="156"/>
      <c r="D561" s="150" t="s">
        <v>146</v>
      </c>
      <c r="E561" s="157" t="s">
        <v>21</v>
      </c>
      <c r="F561" s="158" t="s">
        <v>793</v>
      </c>
      <c r="H561" s="159">
        <v>4.968</v>
      </c>
      <c r="I561" s="160"/>
      <c r="L561" s="156"/>
      <c r="M561" s="161"/>
      <c r="T561" s="162"/>
      <c r="AT561" s="157" t="s">
        <v>146</v>
      </c>
      <c r="AU561" s="157" t="s">
        <v>82</v>
      </c>
      <c r="AV561" s="13" t="s">
        <v>82</v>
      </c>
      <c r="AW561" s="13" t="s">
        <v>34</v>
      </c>
      <c r="AX561" s="13" t="s">
        <v>73</v>
      </c>
      <c r="AY561" s="157" t="s">
        <v>135</v>
      </c>
    </row>
    <row r="562" spans="2:65" s="12" customFormat="1">
      <c r="B562" s="149"/>
      <c r="D562" s="150" t="s">
        <v>146</v>
      </c>
      <c r="E562" s="151" t="s">
        <v>21</v>
      </c>
      <c r="F562" s="152" t="s">
        <v>412</v>
      </c>
      <c r="H562" s="151" t="s">
        <v>21</v>
      </c>
      <c r="I562" s="153"/>
      <c r="L562" s="149"/>
      <c r="M562" s="154"/>
      <c r="T562" s="155"/>
      <c r="AT562" s="151" t="s">
        <v>146</v>
      </c>
      <c r="AU562" s="151" t="s">
        <v>82</v>
      </c>
      <c r="AV562" s="12" t="s">
        <v>80</v>
      </c>
      <c r="AW562" s="12" t="s">
        <v>34</v>
      </c>
      <c r="AX562" s="12" t="s">
        <v>73</v>
      </c>
      <c r="AY562" s="151" t="s">
        <v>135</v>
      </c>
    </row>
    <row r="563" spans="2:65" s="13" customFormat="1">
      <c r="B563" s="156"/>
      <c r="D563" s="150" t="s">
        <v>146</v>
      </c>
      <c r="E563" s="157" t="s">
        <v>21</v>
      </c>
      <c r="F563" s="158" t="s">
        <v>794</v>
      </c>
      <c r="H563" s="159">
        <v>10.291</v>
      </c>
      <c r="I563" s="160"/>
      <c r="L563" s="156"/>
      <c r="M563" s="161"/>
      <c r="T563" s="162"/>
      <c r="AT563" s="157" t="s">
        <v>146</v>
      </c>
      <c r="AU563" s="157" t="s">
        <v>82</v>
      </c>
      <c r="AV563" s="13" t="s">
        <v>82</v>
      </c>
      <c r="AW563" s="13" t="s">
        <v>34</v>
      </c>
      <c r="AX563" s="13" t="s">
        <v>73</v>
      </c>
      <c r="AY563" s="157" t="s">
        <v>135</v>
      </c>
    </row>
    <row r="564" spans="2:65" s="13" customFormat="1">
      <c r="B564" s="156"/>
      <c r="D564" s="150" t="s">
        <v>146</v>
      </c>
      <c r="E564" s="157" t="s">
        <v>21</v>
      </c>
      <c r="F564" s="158" t="s">
        <v>795</v>
      </c>
      <c r="H564" s="159">
        <v>4.5999999999999996</v>
      </c>
      <c r="I564" s="160"/>
      <c r="L564" s="156"/>
      <c r="M564" s="161"/>
      <c r="T564" s="162"/>
      <c r="AT564" s="157" t="s">
        <v>146</v>
      </c>
      <c r="AU564" s="157" t="s">
        <v>82</v>
      </c>
      <c r="AV564" s="13" t="s">
        <v>82</v>
      </c>
      <c r="AW564" s="13" t="s">
        <v>34</v>
      </c>
      <c r="AX564" s="13" t="s">
        <v>73</v>
      </c>
      <c r="AY564" s="157" t="s">
        <v>135</v>
      </c>
    </row>
    <row r="565" spans="2:65" s="12" customFormat="1">
      <c r="B565" s="149"/>
      <c r="D565" s="150" t="s">
        <v>146</v>
      </c>
      <c r="E565" s="151" t="s">
        <v>21</v>
      </c>
      <c r="F565" s="152" t="s">
        <v>414</v>
      </c>
      <c r="H565" s="151" t="s">
        <v>21</v>
      </c>
      <c r="I565" s="153"/>
      <c r="L565" s="149"/>
      <c r="M565" s="154"/>
      <c r="T565" s="155"/>
      <c r="AT565" s="151" t="s">
        <v>146</v>
      </c>
      <c r="AU565" s="151" t="s">
        <v>82</v>
      </c>
      <c r="AV565" s="12" t="s">
        <v>80</v>
      </c>
      <c r="AW565" s="12" t="s">
        <v>34</v>
      </c>
      <c r="AX565" s="12" t="s">
        <v>73</v>
      </c>
      <c r="AY565" s="151" t="s">
        <v>135</v>
      </c>
    </row>
    <row r="566" spans="2:65" s="13" customFormat="1">
      <c r="B566" s="156"/>
      <c r="D566" s="150" t="s">
        <v>146</v>
      </c>
      <c r="E566" s="157" t="s">
        <v>21</v>
      </c>
      <c r="F566" s="158" t="s">
        <v>796</v>
      </c>
      <c r="H566" s="159">
        <v>10.337999999999999</v>
      </c>
      <c r="I566" s="160"/>
      <c r="L566" s="156"/>
      <c r="M566" s="161"/>
      <c r="T566" s="162"/>
      <c r="AT566" s="157" t="s">
        <v>146</v>
      </c>
      <c r="AU566" s="157" t="s">
        <v>82</v>
      </c>
      <c r="AV566" s="13" t="s">
        <v>82</v>
      </c>
      <c r="AW566" s="13" t="s">
        <v>34</v>
      </c>
      <c r="AX566" s="13" t="s">
        <v>73</v>
      </c>
      <c r="AY566" s="157" t="s">
        <v>135</v>
      </c>
    </row>
    <row r="567" spans="2:65" s="12" customFormat="1">
      <c r="B567" s="149"/>
      <c r="D567" s="150" t="s">
        <v>146</v>
      </c>
      <c r="E567" s="151" t="s">
        <v>21</v>
      </c>
      <c r="F567" s="152" t="s">
        <v>454</v>
      </c>
      <c r="H567" s="151" t="s">
        <v>21</v>
      </c>
      <c r="I567" s="153"/>
      <c r="L567" s="149"/>
      <c r="M567" s="154"/>
      <c r="T567" s="155"/>
      <c r="AT567" s="151" t="s">
        <v>146</v>
      </c>
      <c r="AU567" s="151" t="s">
        <v>82</v>
      </c>
      <c r="AV567" s="12" t="s">
        <v>80</v>
      </c>
      <c r="AW567" s="12" t="s">
        <v>34</v>
      </c>
      <c r="AX567" s="12" t="s">
        <v>73</v>
      </c>
      <c r="AY567" s="151" t="s">
        <v>135</v>
      </c>
    </row>
    <row r="568" spans="2:65" s="12" customFormat="1">
      <c r="B568" s="149"/>
      <c r="D568" s="150" t="s">
        <v>146</v>
      </c>
      <c r="E568" s="151" t="s">
        <v>21</v>
      </c>
      <c r="F568" s="152" t="s">
        <v>455</v>
      </c>
      <c r="H568" s="151" t="s">
        <v>21</v>
      </c>
      <c r="I568" s="153"/>
      <c r="L568" s="149"/>
      <c r="M568" s="154"/>
      <c r="T568" s="155"/>
      <c r="AT568" s="151" t="s">
        <v>146</v>
      </c>
      <c r="AU568" s="151" t="s">
        <v>82</v>
      </c>
      <c r="AV568" s="12" t="s">
        <v>80</v>
      </c>
      <c r="AW568" s="12" t="s">
        <v>34</v>
      </c>
      <c r="AX568" s="12" t="s">
        <v>73</v>
      </c>
      <c r="AY568" s="151" t="s">
        <v>135</v>
      </c>
    </row>
    <row r="569" spans="2:65" s="13" customFormat="1">
      <c r="B569" s="156"/>
      <c r="D569" s="150" t="s">
        <v>146</v>
      </c>
      <c r="E569" s="157" t="s">
        <v>21</v>
      </c>
      <c r="F569" s="158" t="s">
        <v>797</v>
      </c>
      <c r="H569" s="159">
        <v>91.870999999999995</v>
      </c>
      <c r="I569" s="160"/>
      <c r="L569" s="156"/>
      <c r="M569" s="161"/>
      <c r="T569" s="162"/>
      <c r="AT569" s="157" t="s">
        <v>146</v>
      </c>
      <c r="AU569" s="157" t="s">
        <v>82</v>
      </c>
      <c r="AV569" s="13" t="s">
        <v>82</v>
      </c>
      <c r="AW569" s="13" t="s">
        <v>34</v>
      </c>
      <c r="AX569" s="13" t="s">
        <v>73</v>
      </c>
      <c r="AY569" s="157" t="s">
        <v>135</v>
      </c>
    </row>
    <row r="570" spans="2:65" s="12" customFormat="1">
      <c r="B570" s="149"/>
      <c r="D570" s="150" t="s">
        <v>146</v>
      </c>
      <c r="E570" s="151" t="s">
        <v>21</v>
      </c>
      <c r="F570" s="152" t="s">
        <v>457</v>
      </c>
      <c r="H570" s="151" t="s">
        <v>21</v>
      </c>
      <c r="I570" s="153"/>
      <c r="L570" s="149"/>
      <c r="M570" s="154"/>
      <c r="T570" s="155"/>
      <c r="AT570" s="151" t="s">
        <v>146</v>
      </c>
      <c r="AU570" s="151" t="s">
        <v>82</v>
      </c>
      <c r="AV570" s="12" t="s">
        <v>80</v>
      </c>
      <c r="AW570" s="12" t="s">
        <v>34</v>
      </c>
      <c r="AX570" s="12" t="s">
        <v>73</v>
      </c>
      <c r="AY570" s="151" t="s">
        <v>135</v>
      </c>
    </row>
    <row r="571" spans="2:65" s="13" customFormat="1">
      <c r="B571" s="156"/>
      <c r="D571" s="150" t="s">
        <v>146</v>
      </c>
      <c r="E571" s="157" t="s">
        <v>21</v>
      </c>
      <c r="F571" s="158" t="s">
        <v>798</v>
      </c>
      <c r="H571" s="159">
        <v>21.09</v>
      </c>
      <c r="I571" s="160"/>
      <c r="L571" s="156"/>
      <c r="M571" s="161"/>
      <c r="T571" s="162"/>
      <c r="AT571" s="157" t="s">
        <v>146</v>
      </c>
      <c r="AU571" s="157" t="s">
        <v>82</v>
      </c>
      <c r="AV571" s="13" t="s">
        <v>82</v>
      </c>
      <c r="AW571" s="13" t="s">
        <v>34</v>
      </c>
      <c r="AX571" s="13" t="s">
        <v>73</v>
      </c>
      <c r="AY571" s="157" t="s">
        <v>135</v>
      </c>
    </row>
    <row r="572" spans="2:65" s="14" customFormat="1">
      <c r="B572" s="163"/>
      <c r="D572" s="150" t="s">
        <v>146</v>
      </c>
      <c r="E572" s="164" t="s">
        <v>21</v>
      </c>
      <c r="F572" s="165" t="s">
        <v>153</v>
      </c>
      <c r="H572" s="166">
        <v>147.00399999999999</v>
      </c>
      <c r="I572" s="167"/>
      <c r="L572" s="163"/>
      <c r="M572" s="168"/>
      <c r="T572" s="169"/>
      <c r="AT572" s="164" t="s">
        <v>146</v>
      </c>
      <c r="AU572" s="164" t="s">
        <v>82</v>
      </c>
      <c r="AV572" s="14" t="s">
        <v>92</v>
      </c>
      <c r="AW572" s="14" t="s">
        <v>34</v>
      </c>
      <c r="AX572" s="14" t="s">
        <v>80</v>
      </c>
      <c r="AY572" s="164" t="s">
        <v>135</v>
      </c>
    </row>
    <row r="573" spans="2:65" s="1" customFormat="1" ht="49.2" customHeight="1">
      <c r="B573" s="33"/>
      <c r="C573" s="132" t="s">
        <v>799</v>
      </c>
      <c r="D573" s="132" t="s">
        <v>138</v>
      </c>
      <c r="E573" s="133" t="s">
        <v>800</v>
      </c>
      <c r="F573" s="134" t="s">
        <v>801</v>
      </c>
      <c r="G573" s="135" t="s">
        <v>194</v>
      </c>
      <c r="H573" s="136">
        <v>32.844000000000001</v>
      </c>
      <c r="I573" s="137"/>
      <c r="J573" s="138">
        <f>ROUND(I573*H573,2)</f>
        <v>0</v>
      </c>
      <c r="K573" s="134" t="s">
        <v>142</v>
      </c>
      <c r="L573" s="33"/>
      <c r="M573" s="139" t="s">
        <v>21</v>
      </c>
      <c r="N573" s="140" t="s">
        <v>44</v>
      </c>
      <c r="P573" s="141">
        <f>O573*H573</f>
        <v>0</v>
      </c>
      <c r="Q573" s="141">
        <v>0</v>
      </c>
      <c r="R573" s="141">
        <f>Q573*H573</f>
        <v>0</v>
      </c>
      <c r="S573" s="141">
        <v>0</v>
      </c>
      <c r="T573" s="142">
        <f>S573*H573</f>
        <v>0</v>
      </c>
      <c r="AR573" s="143" t="s">
        <v>251</v>
      </c>
      <c r="AT573" s="143" t="s">
        <v>138</v>
      </c>
      <c r="AU573" s="143" t="s">
        <v>82</v>
      </c>
      <c r="AY573" s="18" t="s">
        <v>135</v>
      </c>
      <c r="BE573" s="144">
        <f>IF(N573="základní",J573,0)</f>
        <v>0</v>
      </c>
      <c r="BF573" s="144">
        <f>IF(N573="snížená",J573,0)</f>
        <v>0</v>
      </c>
      <c r="BG573" s="144">
        <f>IF(N573="zákl. přenesená",J573,0)</f>
        <v>0</v>
      </c>
      <c r="BH573" s="144">
        <f>IF(N573="sníž. přenesená",J573,0)</f>
        <v>0</v>
      </c>
      <c r="BI573" s="144">
        <f>IF(N573="nulová",J573,0)</f>
        <v>0</v>
      </c>
      <c r="BJ573" s="18" t="s">
        <v>80</v>
      </c>
      <c r="BK573" s="144">
        <f>ROUND(I573*H573,2)</f>
        <v>0</v>
      </c>
      <c r="BL573" s="18" t="s">
        <v>251</v>
      </c>
      <c r="BM573" s="143" t="s">
        <v>802</v>
      </c>
    </row>
    <row r="574" spans="2:65" s="1" customFormat="1">
      <c r="B574" s="33"/>
      <c r="D574" s="145" t="s">
        <v>144</v>
      </c>
      <c r="F574" s="146" t="s">
        <v>803</v>
      </c>
      <c r="I574" s="147"/>
      <c r="L574" s="33"/>
      <c r="M574" s="148"/>
      <c r="T574" s="54"/>
      <c r="AT574" s="18" t="s">
        <v>144</v>
      </c>
      <c r="AU574" s="18" t="s">
        <v>82</v>
      </c>
    </row>
    <row r="575" spans="2:65" s="12" customFormat="1">
      <c r="B575" s="149"/>
      <c r="D575" s="150" t="s">
        <v>146</v>
      </c>
      <c r="E575" s="151" t="s">
        <v>21</v>
      </c>
      <c r="F575" s="152" t="s">
        <v>804</v>
      </c>
      <c r="H575" s="151" t="s">
        <v>21</v>
      </c>
      <c r="I575" s="153"/>
      <c r="L575" s="149"/>
      <c r="M575" s="154"/>
      <c r="T575" s="155"/>
      <c r="AT575" s="151" t="s">
        <v>146</v>
      </c>
      <c r="AU575" s="151" t="s">
        <v>82</v>
      </c>
      <c r="AV575" s="12" t="s">
        <v>80</v>
      </c>
      <c r="AW575" s="12" t="s">
        <v>34</v>
      </c>
      <c r="AX575" s="12" t="s">
        <v>73</v>
      </c>
      <c r="AY575" s="151" t="s">
        <v>135</v>
      </c>
    </row>
    <row r="576" spans="2:65" s="13" customFormat="1">
      <c r="B576" s="156"/>
      <c r="D576" s="150" t="s">
        <v>146</v>
      </c>
      <c r="E576" s="157" t="s">
        <v>21</v>
      </c>
      <c r="F576" s="158" t="s">
        <v>805</v>
      </c>
      <c r="H576" s="159">
        <v>24.794</v>
      </c>
      <c r="I576" s="160"/>
      <c r="L576" s="156"/>
      <c r="M576" s="161"/>
      <c r="T576" s="162"/>
      <c r="AT576" s="157" t="s">
        <v>146</v>
      </c>
      <c r="AU576" s="157" t="s">
        <v>82</v>
      </c>
      <c r="AV576" s="13" t="s">
        <v>82</v>
      </c>
      <c r="AW576" s="13" t="s">
        <v>34</v>
      </c>
      <c r="AX576" s="13" t="s">
        <v>73</v>
      </c>
      <c r="AY576" s="157" t="s">
        <v>135</v>
      </c>
    </row>
    <row r="577" spans="2:65" s="13" customFormat="1">
      <c r="B577" s="156"/>
      <c r="D577" s="150" t="s">
        <v>146</v>
      </c>
      <c r="E577" s="157" t="s">
        <v>21</v>
      </c>
      <c r="F577" s="158" t="s">
        <v>806</v>
      </c>
      <c r="H577" s="159">
        <v>8.0500000000000007</v>
      </c>
      <c r="I577" s="160"/>
      <c r="L577" s="156"/>
      <c r="M577" s="161"/>
      <c r="T577" s="162"/>
      <c r="AT577" s="157" t="s">
        <v>146</v>
      </c>
      <c r="AU577" s="157" t="s">
        <v>82</v>
      </c>
      <c r="AV577" s="13" t="s">
        <v>82</v>
      </c>
      <c r="AW577" s="13" t="s">
        <v>34</v>
      </c>
      <c r="AX577" s="13" t="s">
        <v>73</v>
      </c>
      <c r="AY577" s="157" t="s">
        <v>135</v>
      </c>
    </row>
    <row r="578" spans="2:65" s="14" customFormat="1">
      <c r="B578" s="163"/>
      <c r="D578" s="150" t="s">
        <v>146</v>
      </c>
      <c r="E578" s="164" t="s">
        <v>21</v>
      </c>
      <c r="F578" s="165" t="s">
        <v>153</v>
      </c>
      <c r="H578" s="166">
        <v>32.844000000000001</v>
      </c>
      <c r="I578" s="167"/>
      <c r="L578" s="163"/>
      <c r="M578" s="168"/>
      <c r="T578" s="169"/>
      <c r="AT578" s="164" t="s">
        <v>146</v>
      </c>
      <c r="AU578" s="164" t="s">
        <v>82</v>
      </c>
      <c r="AV578" s="14" t="s">
        <v>92</v>
      </c>
      <c r="AW578" s="14" t="s">
        <v>34</v>
      </c>
      <c r="AX578" s="14" t="s">
        <v>80</v>
      </c>
      <c r="AY578" s="164" t="s">
        <v>135</v>
      </c>
    </row>
    <row r="579" spans="2:65" s="1" customFormat="1" ht="24.15" customHeight="1">
      <c r="B579" s="33"/>
      <c r="C579" s="182" t="s">
        <v>807</v>
      </c>
      <c r="D579" s="182" t="s">
        <v>459</v>
      </c>
      <c r="E579" s="183" t="s">
        <v>808</v>
      </c>
      <c r="F579" s="184" t="s">
        <v>809</v>
      </c>
      <c r="G579" s="185" t="s">
        <v>194</v>
      </c>
      <c r="H579" s="186">
        <v>32.844000000000001</v>
      </c>
      <c r="I579" s="187"/>
      <c r="J579" s="188">
        <f>ROUND(I579*H579,2)</f>
        <v>0</v>
      </c>
      <c r="K579" s="184" t="s">
        <v>21</v>
      </c>
      <c r="L579" s="189"/>
      <c r="M579" s="190" t="s">
        <v>21</v>
      </c>
      <c r="N579" s="191" t="s">
        <v>44</v>
      </c>
      <c r="P579" s="141">
        <f>O579*H579</f>
        <v>0</v>
      </c>
      <c r="Q579" s="141">
        <v>8.9999999999999993E-3</v>
      </c>
      <c r="R579" s="141">
        <f>Q579*H579</f>
        <v>0.29559599999999997</v>
      </c>
      <c r="S579" s="141">
        <v>0</v>
      </c>
      <c r="T579" s="142">
        <f>S579*H579</f>
        <v>0</v>
      </c>
      <c r="AR579" s="143" t="s">
        <v>586</v>
      </c>
      <c r="AT579" s="143" t="s">
        <v>459</v>
      </c>
      <c r="AU579" s="143" t="s">
        <v>82</v>
      </c>
      <c r="AY579" s="18" t="s">
        <v>135</v>
      </c>
      <c r="BE579" s="144">
        <f>IF(N579="základní",J579,0)</f>
        <v>0</v>
      </c>
      <c r="BF579" s="144">
        <f>IF(N579="snížená",J579,0)</f>
        <v>0</v>
      </c>
      <c r="BG579" s="144">
        <f>IF(N579="zákl. přenesená",J579,0)</f>
        <v>0</v>
      </c>
      <c r="BH579" s="144">
        <f>IF(N579="sníž. přenesená",J579,0)</f>
        <v>0</v>
      </c>
      <c r="BI579" s="144">
        <f>IF(N579="nulová",J579,0)</f>
        <v>0</v>
      </c>
      <c r="BJ579" s="18" t="s">
        <v>80</v>
      </c>
      <c r="BK579" s="144">
        <f>ROUND(I579*H579,2)</f>
        <v>0</v>
      </c>
      <c r="BL579" s="18" t="s">
        <v>251</v>
      </c>
      <c r="BM579" s="143" t="s">
        <v>810</v>
      </c>
    </row>
    <row r="580" spans="2:65" s="1" customFormat="1" ht="37.950000000000003" customHeight="1">
      <c r="B580" s="33"/>
      <c r="C580" s="132" t="s">
        <v>811</v>
      </c>
      <c r="D580" s="132" t="s">
        <v>138</v>
      </c>
      <c r="E580" s="133" t="s">
        <v>812</v>
      </c>
      <c r="F580" s="134" t="s">
        <v>813</v>
      </c>
      <c r="G580" s="135" t="s">
        <v>141</v>
      </c>
      <c r="H580" s="136">
        <v>0.85499999999999998</v>
      </c>
      <c r="I580" s="137"/>
      <c r="J580" s="138">
        <f>ROUND(I580*H580,2)</f>
        <v>0</v>
      </c>
      <c r="K580" s="134" t="s">
        <v>21</v>
      </c>
      <c r="L580" s="33"/>
      <c r="M580" s="139" t="s">
        <v>21</v>
      </c>
      <c r="N580" s="140" t="s">
        <v>44</v>
      </c>
      <c r="P580" s="141">
        <f>O580*H580</f>
        <v>0</v>
      </c>
      <c r="Q580" s="141">
        <v>0.55000000000000004</v>
      </c>
      <c r="R580" s="141">
        <f>Q580*H580</f>
        <v>0.47025</v>
      </c>
      <c r="S580" s="141">
        <v>0</v>
      </c>
      <c r="T580" s="142">
        <f>S580*H580</f>
        <v>0</v>
      </c>
      <c r="AR580" s="143" t="s">
        <v>251</v>
      </c>
      <c r="AT580" s="143" t="s">
        <v>138</v>
      </c>
      <c r="AU580" s="143" t="s">
        <v>82</v>
      </c>
      <c r="AY580" s="18" t="s">
        <v>135</v>
      </c>
      <c r="BE580" s="144">
        <f>IF(N580="základní",J580,0)</f>
        <v>0</v>
      </c>
      <c r="BF580" s="144">
        <f>IF(N580="snížená",J580,0)</f>
        <v>0</v>
      </c>
      <c r="BG580" s="144">
        <f>IF(N580="zákl. přenesená",J580,0)</f>
        <v>0</v>
      </c>
      <c r="BH580" s="144">
        <f>IF(N580="sníž. přenesená",J580,0)</f>
        <v>0</v>
      </c>
      <c r="BI580" s="144">
        <f>IF(N580="nulová",J580,0)</f>
        <v>0</v>
      </c>
      <c r="BJ580" s="18" t="s">
        <v>80</v>
      </c>
      <c r="BK580" s="144">
        <f>ROUND(I580*H580,2)</f>
        <v>0</v>
      </c>
      <c r="BL580" s="18" t="s">
        <v>251</v>
      </c>
      <c r="BM580" s="143" t="s">
        <v>814</v>
      </c>
    </row>
    <row r="581" spans="2:65" s="12" customFormat="1">
      <c r="B581" s="149"/>
      <c r="D581" s="150" t="s">
        <v>146</v>
      </c>
      <c r="E581" s="151" t="s">
        <v>21</v>
      </c>
      <c r="F581" s="152" t="s">
        <v>815</v>
      </c>
      <c r="H581" s="151" t="s">
        <v>21</v>
      </c>
      <c r="I581" s="153"/>
      <c r="L581" s="149"/>
      <c r="M581" s="154"/>
      <c r="T581" s="155"/>
      <c r="AT581" s="151" t="s">
        <v>146</v>
      </c>
      <c r="AU581" s="151" t="s">
        <v>82</v>
      </c>
      <c r="AV581" s="12" t="s">
        <v>80</v>
      </c>
      <c r="AW581" s="12" t="s">
        <v>34</v>
      </c>
      <c r="AX581" s="12" t="s">
        <v>73</v>
      </c>
      <c r="AY581" s="151" t="s">
        <v>135</v>
      </c>
    </row>
    <row r="582" spans="2:65" s="13" customFormat="1">
      <c r="B582" s="156"/>
      <c r="D582" s="150" t="s">
        <v>146</v>
      </c>
      <c r="E582" s="157" t="s">
        <v>21</v>
      </c>
      <c r="F582" s="158" t="s">
        <v>816</v>
      </c>
      <c r="H582" s="159">
        <v>0.125</v>
      </c>
      <c r="I582" s="160"/>
      <c r="L582" s="156"/>
      <c r="M582" s="161"/>
      <c r="T582" s="162"/>
      <c r="AT582" s="157" t="s">
        <v>146</v>
      </c>
      <c r="AU582" s="157" t="s">
        <v>82</v>
      </c>
      <c r="AV582" s="13" t="s">
        <v>82</v>
      </c>
      <c r="AW582" s="13" t="s">
        <v>34</v>
      </c>
      <c r="AX582" s="13" t="s">
        <v>73</v>
      </c>
      <c r="AY582" s="157" t="s">
        <v>135</v>
      </c>
    </row>
    <row r="583" spans="2:65" s="13" customFormat="1">
      <c r="B583" s="156"/>
      <c r="D583" s="150" t="s">
        <v>146</v>
      </c>
      <c r="E583" s="157" t="s">
        <v>21</v>
      </c>
      <c r="F583" s="158" t="s">
        <v>817</v>
      </c>
      <c r="H583" s="159">
        <v>0.24199999999999999</v>
      </c>
      <c r="I583" s="160"/>
      <c r="L583" s="156"/>
      <c r="M583" s="161"/>
      <c r="T583" s="162"/>
      <c r="AT583" s="157" t="s">
        <v>146</v>
      </c>
      <c r="AU583" s="157" t="s">
        <v>82</v>
      </c>
      <c r="AV583" s="13" t="s">
        <v>82</v>
      </c>
      <c r="AW583" s="13" t="s">
        <v>34</v>
      </c>
      <c r="AX583" s="13" t="s">
        <v>73</v>
      </c>
      <c r="AY583" s="157" t="s">
        <v>135</v>
      </c>
    </row>
    <row r="584" spans="2:65" s="13" customFormat="1">
      <c r="B584" s="156"/>
      <c r="D584" s="150" t="s">
        <v>146</v>
      </c>
      <c r="E584" s="157" t="s">
        <v>21</v>
      </c>
      <c r="F584" s="158" t="s">
        <v>818</v>
      </c>
      <c r="H584" s="159">
        <v>0.188</v>
      </c>
      <c r="I584" s="160"/>
      <c r="L584" s="156"/>
      <c r="M584" s="161"/>
      <c r="T584" s="162"/>
      <c r="AT584" s="157" t="s">
        <v>146</v>
      </c>
      <c r="AU584" s="157" t="s">
        <v>82</v>
      </c>
      <c r="AV584" s="13" t="s">
        <v>82</v>
      </c>
      <c r="AW584" s="13" t="s">
        <v>34</v>
      </c>
      <c r="AX584" s="13" t="s">
        <v>73</v>
      </c>
      <c r="AY584" s="157" t="s">
        <v>135</v>
      </c>
    </row>
    <row r="585" spans="2:65" s="12" customFormat="1">
      <c r="B585" s="149"/>
      <c r="D585" s="150" t="s">
        <v>146</v>
      </c>
      <c r="E585" s="151" t="s">
        <v>21</v>
      </c>
      <c r="F585" s="152" t="s">
        <v>169</v>
      </c>
      <c r="H585" s="151" t="s">
        <v>21</v>
      </c>
      <c r="I585" s="153"/>
      <c r="L585" s="149"/>
      <c r="M585" s="154"/>
      <c r="T585" s="155"/>
      <c r="AT585" s="151" t="s">
        <v>146</v>
      </c>
      <c r="AU585" s="151" t="s">
        <v>82</v>
      </c>
      <c r="AV585" s="12" t="s">
        <v>80</v>
      </c>
      <c r="AW585" s="12" t="s">
        <v>34</v>
      </c>
      <c r="AX585" s="12" t="s">
        <v>73</v>
      </c>
      <c r="AY585" s="151" t="s">
        <v>135</v>
      </c>
    </row>
    <row r="586" spans="2:65" s="13" customFormat="1">
      <c r="B586" s="156"/>
      <c r="D586" s="150" t="s">
        <v>146</v>
      </c>
      <c r="E586" s="157" t="s">
        <v>21</v>
      </c>
      <c r="F586" s="158" t="s">
        <v>819</v>
      </c>
      <c r="H586" s="159">
        <v>0.3</v>
      </c>
      <c r="I586" s="160"/>
      <c r="L586" s="156"/>
      <c r="M586" s="161"/>
      <c r="T586" s="162"/>
      <c r="AT586" s="157" t="s">
        <v>146</v>
      </c>
      <c r="AU586" s="157" t="s">
        <v>82</v>
      </c>
      <c r="AV586" s="13" t="s">
        <v>82</v>
      </c>
      <c r="AW586" s="13" t="s">
        <v>34</v>
      </c>
      <c r="AX586" s="13" t="s">
        <v>73</v>
      </c>
      <c r="AY586" s="157" t="s">
        <v>135</v>
      </c>
    </row>
    <row r="587" spans="2:65" s="14" customFormat="1">
      <c r="B587" s="163"/>
      <c r="D587" s="150" t="s">
        <v>146</v>
      </c>
      <c r="E587" s="164" t="s">
        <v>21</v>
      </c>
      <c r="F587" s="165" t="s">
        <v>153</v>
      </c>
      <c r="H587" s="166">
        <v>0.85499999999999998</v>
      </c>
      <c r="I587" s="167"/>
      <c r="L587" s="163"/>
      <c r="M587" s="168"/>
      <c r="T587" s="169"/>
      <c r="AT587" s="164" t="s">
        <v>146</v>
      </c>
      <c r="AU587" s="164" t="s">
        <v>82</v>
      </c>
      <c r="AV587" s="14" t="s">
        <v>92</v>
      </c>
      <c r="AW587" s="14" t="s">
        <v>34</v>
      </c>
      <c r="AX587" s="14" t="s">
        <v>80</v>
      </c>
      <c r="AY587" s="164" t="s">
        <v>135</v>
      </c>
    </row>
    <row r="588" spans="2:65" s="1" customFormat="1" ht="49.2" customHeight="1">
      <c r="B588" s="33"/>
      <c r="C588" s="132" t="s">
        <v>820</v>
      </c>
      <c r="D588" s="132" t="s">
        <v>138</v>
      </c>
      <c r="E588" s="133" t="s">
        <v>821</v>
      </c>
      <c r="F588" s="134" t="s">
        <v>822</v>
      </c>
      <c r="G588" s="135" t="s">
        <v>213</v>
      </c>
      <c r="H588" s="136">
        <v>3.4089999999999998</v>
      </c>
      <c r="I588" s="137"/>
      <c r="J588" s="138">
        <f>ROUND(I588*H588,2)</f>
        <v>0</v>
      </c>
      <c r="K588" s="134" t="s">
        <v>142</v>
      </c>
      <c r="L588" s="33"/>
      <c r="M588" s="139" t="s">
        <v>21</v>
      </c>
      <c r="N588" s="140" t="s">
        <v>44</v>
      </c>
      <c r="P588" s="141">
        <f>O588*H588</f>
        <v>0</v>
      </c>
      <c r="Q588" s="141">
        <v>0</v>
      </c>
      <c r="R588" s="141">
        <f>Q588*H588</f>
        <v>0</v>
      </c>
      <c r="S588" s="141">
        <v>0</v>
      </c>
      <c r="T588" s="142">
        <f>S588*H588</f>
        <v>0</v>
      </c>
      <c r="AR588" s="143" t="s">
        <v>251</v>
      </c>
      <c r="AT588" s="143" t="s">
        <v>138</v>
      </c>
      <c r="AU588" s="143" t="s">
        <v>82</v>
      </c>
      <c r="AY588" s="18" t="s">
        <v>135</v>
      </c>
      <c r="BE588" s="144">
        <f>IF(N588="základní",J588,0)</f>
        <v>0</v>
      </c>
      <c r="BF588" s="144">
        <f>IF(N588="snížená",J588,0)</f>
        <v>0</v>
      </c>
      <c r="BG588" s="144">
        <f>IF(N588="zákl. přenesená",J588,0)</f>
        <v>0</v>
      </c>
      <c r="BH588" s="144">
        <f>IF(N588="sníž. přenesená",J588,0)</f>
        <v>0</v>
      </c>
      <c r="BI588" s="144">
        <f>IF(N588="nulová",J588,0)</f>
        <v>0</v>
      </c>
      <c r="BJ588" s="18" t="s">
        <v>80</v>
      </c>
      <c r="BK588" s="144">
        <f>ROUND(I588*H588,2)</f>
        <v>0</v>
      </c>
      <c r="BL588" s="18" t="s">
        <v>251</v>
      </c>
      <c r="BM588" s="143" t="s">
        <v>823</v>
      </c>
    </row>
    <row r="589" spans="2:65" s="1" customFormat="1">
      <c r="B589" s="33"/>
      <c r="D589" s="145" t="s">
        <v>144</v>
      </c>
      <c r="F589" s="146" t="s">
        <v>824</v>
      </c>
      <c r="I589" s="147"/>
      <c r="L589" s="33"/>
      <c r="M589" s="148"/>
      <c r="T589" s="54"/>
      <c r="AT589" s="18" t="s">
        <v>144</v>
      </c>
      <c r="AU589" s="18" t="s">
        <v>82</v>
      </c>
    </row>
    <row r="590" spans="2:65" s="11" customFormat="1" ht="22.95" customHeight="1">
      <c r="B590" s="120"/>
      <c r="D590" s="121" t="s">
        <v>72</v>
      </c>
      <c r="E590" s="130" t="s">
        <v>322</v>
      </c>
      <c r="F590" s="130" t="s">
        <v>825</v>
      </c>
      <c r="I590" s="123"/>
      <c r="J590" s="131">
        <f>BK590</f>
        <v>0</v>
      </c>
      <c r="L590" s="120"/>
      <c r="M590" s="125"/>
      <c r="P590" s="126">
        <f>SUM(P591:P627)</f>
        <v>0</v>
      </c>
      <c r="R590" s="126">
        <f>SUM(R591:R627)</f>
        <v>1.1743089999999998</v>
      </c>
      <c r="T590" s="127">
        <f>SUM(T591:T627)</f>
        <v>0</v>
      </c>
      <c r="AR590" s="121" t="s">
        <v>82</v>
      </c>
      <c r="AT590" s="128" t="s">
        <v>72</v>
      </c>
      <c r="AU590" s="128" t="s">
        <v>80</v>
      </c>
      <c r="AY590" s="121" t="s">
        <v>135</v>
      </c>
      <c r="BK590" s="129">
        <f>SUM(BK591:BK627)</f>
        <v>0</v>
      </c>
    </row>
    <row r="591" spans="2:65" s="1" customFormat="1" ht="24.15" customHeight="1">
      <c r="B591" s="33"/>
      <c r="C591" s="132" t="s">
        <v>826</v>
      </c>
      <c r="D591" s="132" t="s">
        <v>138</v>
      </c>
      <c r="E591" s="133" t="s">
        <v>827</v>
      </c>
      <c r="F591" s="134" t="s">
        <v>828</v>
      </c>
      <c r="G591" s="135" t="s">
        <v>186</v>
      </c>
      <c r="H591" s="136">
        <v>332</v>
      </c>
      <c r="I591" s="137"/>
      <c r="J591" s="138">
        <f>ROUND(I591*H591,2)</f>
        <v>0</v>
      </c>
      <c r="K591" s="134" t="s">
        <v>21</v>
      </c>
      <c r="L591" s="33"/>
      <c r="M591" s="139" t="s">
        <v>21</v>
      </c>
      <c r="N591" s="140" t="s">
        <v>44</v>
      </c>
      <c r="P591" s="141">
        <f>O591*H591</f>
        <v>0</v>
      </c>
      <c r="Q591" s="141">
        <v>2.9999999999999997E-4</v>
      </c>
      <c r="R591" s="141">
        <f>Q591*H591</f>
        <v>9.9599999999999994E-2</v>
      </c>
      <c r="S591" s="141">
        <v>0</v>
      </c>
      <c r="T591" s="142">
        <f>S591*H591</f>
        <v>0</v>
      </c>
      <c r="AR591" s="143" t="s">
        <v>251</v>
      </c>
      <c r="AT591" s="143" t="s">
        <v>138</v>
      </c>
      <c r="AU591" s="143" t="s">
        <v>82</v>
      </c>
      <c r="AY591" s="18" t="s">
        <v>135</v>
      </c>
      <c r="BE591" s="144">
        <f>IF(N591="základní",J591,0)</f>
        <v>0</v>
      </c>
      <c r="BF591" s="144">
        <f>IF(N591="snížená",J591,0)</f>
        <v>0</v>
      </c>
      <c r="BG591" s="144">
        <f>IF(N591="zákl. přenesená",J591,0)</f>
        <v>0</v>
      </c>
      <c r="BH591" s="144">
        <f>IF(N591="sníž. přenesená",J591,0)</f>
        <v>0</v>
      </c>
      <c r="BI591" s="144">
        <f>IF(N591="nulová",J591,0)</f>
        <v>0</v>
      </c>
      <c r="BJ591" s="18" t="s">
        <v>80</v>
      </c>
      <c r="BK591" s="144">
        <f>ROUND(I591*H591,2)</f>
        <v>0</v>
      </c>
      <c r="BL591" s="18" t="s">
        <v>251</v>
      </c>
      <c r="BM591" s="143" t="s">
        <v>829</v>
      </c>
    </row>
    <row r="592" spans="2:65" s="12" customFormat="1">
      <c r="B592" s="149"/>
      <c r="D592" s="150" t="s">
        <v>146</v>
      </c>
      <c r="E592" s="151" t="s">
        <v>21</v>
      </c>
      <c r="F592" s="152" t="s">
        <v>830</v>
      </c>
      <c r="H592" s="151" t="s">
        <v>21</v>
      </c>
      <c r="I592" s="153"/>
      <c r="L592" s="149"/>
      <c r="M592" s="154"/>
      <c r="T592" s="155"/>
      <c r="AT592" s="151" t="s">
        <v>146</v>
      </c>
      <c r="AU592" s="151" t="s">
        <v>82</v>
      </c>
      <c r="AV592" s="12" t="s">
        <v>80</v>
      </c>
      <c r="AW592" s="12" t="s">
        <v>34</v>
      </c>
      <c r="AX592" s="12" t="s">
        <v>73</v>
      </c>
      <c r="AY592" s="151" t="s">
        <v>135</v>
      </c>
    </row>
    <row r="593" spans="2:65" s="13" customFormat="1">
      <c r="B593" s="156"/>
      <c r="D593" s="150" t="s">
        <v>146</v>
      </c>
      <c r="E593" s="157" t="s">
        <v>21</v>
      </c>
      <c r="F593" s="158" t="s">
        <v>831</v>
      </c>
      <c r="H593" s="159">
        <v>332</v>
      </c>
      <c r="I593" s="160"/>
      <c r="L593" s="156"/>
      <c r="M593" s="161"/>
      <c r="T593" s="162"/>
      <c r="AT593" s="157" t="s">
        <v>146</v>
      </c>
      <c r="AU593" s="157" t="s">
        <v>82</v>
      </c>
      <c r="AV593" s="13" t="s">
        <v>82</v>
      </c>
      <c r="AW593" s="13" t="s">
        <v>34</v>
      </c>
      <c r="AX593" s="13" t="s">
        <v>73</v>
      </c>
      <c r="AY593" s="157" t="s">
        <v>135</v>
      </c>
    </row>
    <row r="594" spans="2:65" s="14" customFormat="1">
      <c r="B594" s="163"/>
      <c r="D594" s="150" t="s">
        <v>146</v>
      </c>
      <c r="E594" s="164" t="s">
        <v>21</v>
      </c>
      <c r="F594" s="165" t="s">
        <v>153</v>
      </c>
      <c r="H594" s="166">
        <v>332</v>
      </c>
      <c r="I594" s="167"/>
      <c r="L594" s="163"/>
      <c r="M594" s="168"/>
      <c r="T594" s="169"/>
      <c r="AT594" s="164" t="s">
        <v>146</v>
      </c>
      <c r="AU594" s="164" t="s">
        <v>82</v>
      </c>
      <c r="AV594" s="14" t="s">
        <v>92</v>
      </c>
      <c r="AW594" s="14" t="s">
        <v>34</v>
      </c>
      <c r="AX594" s="14" t="s">
        <v>80</v>
      </c>
      <c r="AY594" s="164" t="s">
        <v>135</v>
      </c>
    </row>
    <row r="595" spans="2:65" s="1" customFormat="1" ht="24.15" customHeight="1">
      <c r="B595" s="33"/>
      <c r="C595" s="132" t="s">
        <v>832</v>
      </c>
      <c r="D595" s="132" t="s">
        <v>138</v>
      </c>
      <c r="E595" s="133" t="s">
        <v>833</v>
      </c>
      <c r="F595" s="134" t="s">
        <v>834</v>
      </c>
      <c r="G595" s="135" t="s">
        <v>186</v>
      </c>
      <c r="H595" s="136">
        <v>71.099999999999994</v>
      </c>
      <c r="I595" s="137"/>
      <c r="J595" s="138">
        <f>ROUND(I595*H595,2)</f>
        <v>0</v>
      </c>
      <c r="K595" s="134" t="s">
        <v>21</v>
      </c>
      <c r="L595" s="33"/>
      <c r="M595" s="139" t="s">
        <v>21</v>
      </c>
      <c r="N595" s="140" t="s">
        <v>44</v>
      </c>
      <c r="P595" s="141">
        <f>O595*H595</f>
        <v>0</v>
      </c>
      <c r="Q595" s="141">
        <v>2.9999999999999997E-4</v>
      </c>
      <c r="R595" s="141">
        <f>Q595*H595</f>
        <v>2.1329999999999995E-2</v>
      </c>
      <c r="S595" s="141">
        <v>0</v>
      </c>
      <c r="T595" s="142">
        <f>S595*H595</f>
        <v>0</v>
      </c>
      <c r="AR595" s="143" t="s">
        <v>251</v>
      </c>
      <c r="AT595" s="143" t="s">
        <v>138</v>
      </c>
      <c r="AU595" s="143" t="s">
        <v>82</v>
      </c>
      <c r="AY595" s="18" t="s">
        <v>135</v>
      </c>
      <c r="BE595" s="144">
        <f>IF(N595="základní",J595,0)</f>
        <v>0</v>
      </c>
      <c r="BF595" s="144">
        <f>IF(N595="snížená",J595,0)</f>
        <v>0</v>
      </c>
      <c r="BG595" s="144">
        <f>IF(N595="zákl. přenesená",J595,0)</f>
        <v>0</v>
      </c>
      <c r="BH595" s="144">
        <f>IF(N595="sníž. přenesená",J595,0)</f>
        <v>0</v>
      </c>
      <c r="BI595" s="144">
        <f>IF(N595="nulová",J595,0)</f>
        <v>0</v>
      </c>
      <c r="BJ595" s="18" t="s">
        <v>80</v>
      </c>
      <c r="BK595" s="144">
        <f>ROUND(I595*H595,2)</f>
        <v>0</v>
      </c>
      <c r="BL595" s="18" t="s">
        <v>251</v>
      </c>
      <c r="BM595" s="143" t="s">
        <v>835</v>
      </c>
    </row>
    <row r="596" spans="2:65" s="12" customFormat="1">
      <c r="B596" s="149"/>
      <c r="D596" s="150" t="s">
        <v>146</v>
      </c>
      <c r="E596" s="151" t="s">
        <v>21</v>
      </c>
      <c r="F596" s="152" t="s">
        <v>836</v>
      </c>
      <c r="H596" s="151" t="s">
        <v>21</v>
      </c>
      <c r="I596" s="153"/>
      <c r="L596" s="149"/>
      <c r="M596" s="154"/>
      <c r="T596" s="155"/>
      <c r="AT596" s="151" t="s">
        <v>146</v>
      </c>
      <c r="AU596" s="151" t="s">
        <v>82</v>
      </c>
      <c r="AV596" s="12" t="s">
        <v>80</v>
      </c>
      <c r="AW596" s="12" t="s">
        <v>34</v>
      </c>
      <c r="AX596" s="12" t="s">
        <v>73</v>
      </c>
      <c r="AY596" s="151" t="s">
        <v>135</v>
      </c>
    </row>
    <row r="597" spans="2:65" s="13" customFormat="1">
      <c r="B597" s="156"/>
      <c r="D597" s="150" t="s">
        <v>146</v>
      </c>
      <c r="E597" s="157" t="s">
        <v>21</v>
      </c>
      <c r="F597" s="158" t="s">
        <v>837</v>
      </c>
      <c r="H597" s="159">
        <v>71.099999999999994</v>
      </c>
      <c r="I597" s="160"/>
      <c r="L597" s="156"/>
      <c r="M597" s="161"/>
      <c r="T597" s="162"/>
      <c r="AT597" s="157" t="s">
        <v>146</v>
      </c>
      <c r="AU597" s="157" t="s">
        <v>82</v>
      </c>
      <c r="AV597" s="13" t="s">
        <v>82</v>
      </c>
      <c r="AW597" s="13" t="s">
        <v>34</v>
      </c>
      <c r="AX597" s="13" t="s">
        <v>73</v>
      </c>
      <c r="AY597" s="157" t="s">
        <v>135</v>
      </c>
    </row>
    <row r="598" spans="2:65" s="14" customFormat="1">
      <c r="B598" s="163"/>
      <c r="D598" s="150" t="s">
        <v>146</v>
      </c>
      <c r="E598" s="164" t="s">
        <v>21</v>
      </c>
      <c r="F598" s="165" t="s">
        <v>153</v>
      </c>
      <c r="H598" s="166">
        <v>71.099999999999994</v>
      </c>
      <c r="I598" s="167"/>
      <c r="L598" s="163"/>
      <c r="M598" s="168"/>
      <c r="T598" s="169"/>
      <c r="AT598" s="164" t="s">
        <v>146</v>
      </c>
      <c r="AU598" s="164" t="s">
        <v>82</v>
      </c>
      <c r="AV598" s="14" t="s">
        <v>92</v>
      </c>
      <c r="AW598" s="14" t="s">
        <v>34</v>
      </c>
      <c r="AX598" s="14" t="s">
        <v>80</v>
      </c>
      <c r="AY598" s="164" t="s">
        <v>135</v>
      </c>
    </row>
    <row r="599" spans="2:65" s="1" customFormat="1" ht="24.15" customHeight="1">
      <c r="B599" s="33"/>
      <c r="C599" s="132" t="s">
        <v>838</v>
      </c>
      <c r="D599" s="132" t="s">
        <v>138</v>
      </c>
      <c r="E599" s="133" t="s">
        <v>839</v>
      </c>
      <c r="F599" s="134" t="s">
        <v>840</v>
      </c>
      <c r="G599" s="135" t="s">
        <v>186</v>
      </c>
      <c r="H599" s="136">
        <v>71.099999999999994</v>
      </c>
      <c r="I599" s="137"/>
      <c r="J599" s="138">
        <f>ROUND(I599*H599,2)</f>
        <v>0</v>
      </c>
      <c r="K599" s="134" t="s">
        <v>21</v>
      </c>
      <c r="L599" s="33"/>
      <c r="M599" s="139" t="s">
        <v>21</v>
      </c>
      <c r="N599" s="140" t="s">
        <v>44</v>
      </c>
      <c r="P599" s="141">
        <f>O599*H599</f>
        <v>0</v>
      </c>
      <c r="Q599" s="141">
        <v>1.74E-3</v>
      </c>
      <c r="R599" s="141">
        <f>Q599*H599</f>
        <v>0.12371399999999999</v>
      </c>
      <c r="S599" s="141">
        <v>0</v>
      </c>
      <c r="T599" s="142">
        <f>S599*H599</f>
        <v>0</v>
      </c>
      <c r="AR599" s="143" t="s">
        <v>251</v>
      </c>
      <c r="AT599" s="143" t="s">
        <v>138</v>
      </c>
      <c r="AU599" s="143" t="s">
        <v>82</v>
      </c>
      <c r="AY599" s="18" t="s">
        <v>135</v>
      </c>
      <c r="BE599" s="144">
        <f>IF(N599="základní",J599,0)</f>
        <v>0</v>
      </c>
      <c r="BF599" s="144">
        <f>IF(N599="snížená",J599,0)</f>
        <v>0</v>
      </c>
      <c r="BG599" s="144">
        <f>IF(N599="zákl. přenesená",J599,0)</f>
        <v>0</v>
      </c>
      <c r="BH599" s="144">
        <f>IF(N599="sníž. přenesená",J599,0)</f>
        <v>0</v>
      </c>
      <c r="BI599" s="144">
        <f>IF(N599="nulová",J599,0)</f>
        <v>0</v>
      </c>
      <c r="BJ599" s="18" t="s">
        <v>80</v>
      </c>
      <c r="BK599" s="144">
        <f>ROUND(I599*H599,2)</f>
        <v>0</v>
      </c>
      <c r="BL599" s="18" t="s">
        <v>251</v>
      </c>
      <c r="BM599" s="143" t="s">
        <v>841</v>
      </c>
    </row>
    <row r="600" spans="2:65" s="12" customFormat="1">
      <c r="B600" s="149"/>
      <c r="D600" s="150" t="s">
        <v>146</v>
      </c>
      <c r="E600" s="151" t="s">
        <v>21</v>
      </c>
      <c r="F600" s="152" t="s">
        <v>842</v>
      </c>
      <c r="H600" s="151" t="s">
        <v>21</v>
      </c>
      <c r="I600" s="153"/>
      <c r="L600" s="149"/>
      <c r="M600" s="154"/>
      <c r="T600" s="155"/>
      <c r="AT600" s="151" t="s">
        <v>146</v>
      </c>
      <c r="AU600" s="151" t="s">
        <v>82</v>
      </c>
      <c r="AV600" s="12" t="s">
        <v>80</v>
      </c>
      <c r="AW600" s="12" t="s">
        <v>34</v>
      </c>
      <c r="AX600" s="12" t="s">
        <v>73</v>
      </c>
      <c r="AY600" s="151" t="s">
        <v>135</v>
      </c>
    </row>
    <row r="601" spans="2:65" s="13" customFormat="1">
      <c r="B601" s="156"/>
      <c r="D601" s="150" t="s">
        <v>146</v>
      </c>
      <c r="E601" s="157" t="s">
        <v>21</v>
      </c>
      <c r="F601" s="158" t="s">
        <v>837</v>
      </c>
      <c r="H601" s="159">
        <v>71.099999999999994</v>
      </c>
      <c r="I601" s="160"/>
      <c r="L601" s="156"/>
      <c r="M601" s="161"/>
      <c r="T601" s="162"/>
      <c r="AT601" s="157" t="s">
        <v>146</v>
      </c>
      <c r="AU601" s="157" t="s">
        <v>82</v>
      </c>
      <c r="AV601" s="13" t="s">
        <v>82</v>
      </c>
      <c r="AW601" s="13" t="s">
        <v>34</v>
      </c>
      <c r="AX601" s="13" t="s">
        <v>73</v>
      </c>
      <c r="AY601" s="157" t="s">
        <v>135</v>
      </c>
    </row>
    <row r="602" spans="2:65" s="14" customFormat="1">
      <c r="B602" s="163"/>
      <c r="D602" s="150" t="s">
        <v>146</v>
      </c>
      <c r="E602" s="164" t="s">
        <v>21</v>
      </c>
      <c r="F602" s="165" t="s">
        <v>153</v>
      </c>
      <c r="H602" s="166">
        <v>71.099999999999994</v>
      </c>
      <c r="I602" s="167"/>
      <c r="L602" s="163"/>
      <c r="M602" s="168"/>
      <c r="T602" s="169"/>
      <c r="AT602" s="164" t="s">
        <v>146</v>
      </c>
      <c r="AU602" s="164" t="s">
        <v>82</v>
      </c>
      <c r="AV602" s="14" t="s">
        <v>92</v>
      </c>
      <c r="AW602" s="14" t="s">
        <v>34</v>
      </c>
      <c r="AX602" s="14" t="s">
        <v>80</v>
      </c>
      <c r="AY602" s="164" t="s">
        <v>135</v>
      </c>
    </row>
    <row r="603" spans="2:65" s="1" customFormat="1" ht="33" customHeight="1">
      <c r="B603" s="33"/>
      <c r="C603" s="132" t="s">
        <v>843</v>
      </c>
      <c r="D603" s="132" t="s">
        <v>138</v>
      </c>
      <c r="E603" s="133" t="s">
        <v>844</v>
      </c>
      <c r="F603" s="134" t="s">
        <v>845</v>
      </c>
      <c r="G603" s="135" t="s">
        <v>186</v>
      </c>
      <c r="H603" s="136">
        <v>162.1</v>
      </c>
      <c r="I603" s="137"/>
      <c r="J603" s="138">
        <f>ROUND(I603*H603,2)</f>
        <v>0</v>
      </c>
      <c r="K603" s="134" t="s">
        <v>21</v>
      </c>
      <c r="L603" s="33"/>
      <c r="M603" s="139" t="s">
        <v>21</v>
      </c>
      <c r="N603" s="140" t="s">
        <v>44</v>
      </c>
      <c r="P603" s="141">
        <f>O603*H603</f>
        <v>0</v>
      </c>
      <c r="Q603" s="141">
        <v>1.4499999999999999E-3</v>
      </c>
      <c r="R603" s="141">
        <f>Q603*H603</f>
        <v>0.23504499999999998</v>
      </c>
      <c r="S603" s="141">
        <v>0</v>
      </c>
      <c r="T603" s="142">
        <f>S603*H603</f>
        <v>0</v>
      </c>
      <c r="AR603" s="143" t="s">
        <v>251</v>
      </c>
      <c r="AT603" s="143" t="s">
        <v>138</v>
      </c>
      <c r="AU603" s="143" t="s">
        <v>82</v>
      </c>
      <c r="AY603" s="18" t="s">
        <v>135</v>
      </c>
      <c r="BE603" s="144">
        <f>IF(N603="základní",J603,0)</f>
        <v>0</v>
      </c>
      <c r="BF603" s="144">
        <f>IF(N603="snížená",J603,0)</f>
        <v>0</v>
      </c>
      <c r="BG603" s="144">
        <f>IF(N603="zákl. přenesená",J603,0)</f>
        <v>0</v>
      </c>
      <c r="BH603" s="144">
        <f>IF(N603="sníž. přenesená",J603,0)</f>
        <v>0</v>
      </c>
      <c r="BI603" s="144">
        <f>IF(N603="nulová",J603,0)</f>
        <v>0</v>
      </c>
      <c r="BJ603" s="18" t="s">
        <v>80</v>
      </c>
      <c r="BK603" s="144">
        <f>ROUND(I603*H603,2)</f>
        <v>0</v>
      </c>
      <c r="BL603" s="18" t="s">
        <v>251</v>
      </c>
      <c r="BM603" s="143" t="s">
        <v>846</v>
      </c>
    </row>
    <row r="604" spans="2:65" s="12" customFormat="1">
      <c r="B604" s="149"/>
      <c r="D604" s="150" t="s">
        <v>146</v>
      </c>
      <c r="E604" s="151" t="s">
        <v>21</v>
      </c>
      <c r="F604" s="152" t="s">
        <v>847</v>
      </c>
      <c r="H604" s="151" t="s">
        <v>21</v>
      </c>
      <c r="I604" s="153"/>
      <c r="L604" s="149"/>
      <c r="M604" s="154"/>
      <c r="T604" s="155"/>
      <c r="AT604" s="151" t="s">
        <v>146</v>
      </c>
      <c r="AU604" s="151" t="s">
        <v>82</v>
      </c>
      <c r="AV604" s="12" t="s">
        <v>80</v>
      </c>
      <c r="AW604" s="12" t="s">
        <v>34</v>
      </c>
      <c r="AX604" s="12" t="s">
        <v>73</v>
      </c>
      <c r="AY604" s="151" t="s">
        <v>135</v>
      </c>
    </row>
    <row r="605" spans="2:65" s="13" customFormat="1">
      <c r="B605" s="156"/>
      <c r="D605" s="150" t="s">
        <v>146</v>
      </c>
      <c r="E605" s="157" t="s">
        <v>21</v>
      </c>
      <c r="F605" s="158" t="s">
        <v>848</v>
      </c>
      <c r="H605" s="159">
        <v>162.1</v>
      </c>
      <c r="I605" s="160"/>
      <c r="L605" s="156"/>
      <c r="M605" s="161"/>
      <c r="T605" s="162"/>
      <c r="AT605" s="157" t="s">
        <v>146</v>
      </c>
      <c r="AU605" s="157" t="s">
        <v>82</v>
      </c>
      <c r="AV605" s="13" t="s">
        <v>82</v>
      </c>
      <c r="AW605" s="13" t="s">
        <v>34</v>
      </c>
      <c r="AX605" s="13" t="s">
        <v>73</v>
      </c>
      <c r="AY605" s="157" t="s">
        <v>135</v>
      </c>
    </row>
    <row r="606" spans="2:65" s="14" customFormat="1">
      <c r="B606" s="163"/>
      <c r="D606" s="150" t="s">
        <v>146</v>
      </c>
      <c r="E606" s="164" t="s">
        <v>21</v>
      </c>
      <c r="F606" s="165" t="s">
        <v>153</v>
      </c>
      <c r="H606" s="166">
        <v>162.1</v>
      </c>
      <c r="I606" s="167"/>
      <c r="L606" s="163"/>
      <c r="M606" s="168"/>
      <c r="T606" s="169"/>
      <c r="AT606" s="164" t="s">
        <v>146</v>
      </c>
      <c r="AU606" s="164" t="s">
        <v>82</v>
      </c>
      <c r="AV606" s="14" t="s">
        <v>92</v>
      </c>
      <c r="AW606" s="14" t="s">
        <v>34</v>
      </c>
      <c r="AX606" s="14" t="s">
        <v>80</v>
      </c>
      <c r="AY606" s="164" t="s">
        <v>135</v>
      </c>
    </row>
    <row r="607" spans="2:65" s="1" customFormat="1" ht="24.15" customHeight="1">
      <c r="B607" s="33"/>
      <c r="C607" s="132" t="s">
        <v>849</v>
      </c>
      <c r="D607" s="132" t="s">
        <v>138</v>
      </c>
      <c r="E607" s="133" t="s">
        <v>850</v>
      </c>
      <c r="F607" s="134" t="s">
        <v>851</v>
      </c>
      <c r="G607" s="135" t="s">
        <v>186</v>
      </c>
      <c r="H607" s="136">
        <v>25.5</v>
      </c>
      <c r="I607" s="137"/>
      <c r="J607" s="138">
        <f>ROUND(I607*H607,2)</f>
        <v>0</v>
      </c>
      <c r="K607" s="134" t="s">
        <v>142</v>
      </c>
      <c r="L607" s="33"/>
      <c r="M607" s="139" t="s">
        <v>21</v>
      </c>
      <c r="N607" s="140" t="s">
        <v>44</v>
      </c>
      <c r="P607" s="141">
        <f>O607*H607</f>
        <v>0</v>
      </c>
      <c r="Q607" s="141">
        <v>2.5999999999999999E-3</v>
      </c>
      <c r="R607" s="141">
        <f>Q607*H607</f>
        <v>6.6299999999999998E-2</v>
      </c>
      <c r="S607" s="141">
        <v>0</v>
      </c>
      <c r="T607" s="142">
        <f>S607*H607</f>
        <v>0</v>
      </c>
      <c r="AR607" s="143" t="s">
        <v>251</v>
      </c>
      <c r="AT607" s="143" t="s">
        <v>138</v>
      </c>
      <c r="AU607" s="143" t="s">
        <v>82</v>
      </c>
      <c r="AY607" s="18" t="s">
        <v>135</v>
      </c>
      <c r="BE607" s="144">
        <f>IF(N607="základní",J607,0)</f>
        <v>0</v>
      </c>
      <c r="BF607" s="144">
        <f>IF(N607="snížená",J607,0)</f>
        <v>0</v>
      </c>
      <c r="BG607" s="144">
        <f>IF(N607="zákl. přenesená",J607,0)</f>
        <v>0</v>
      </c>
      <c r="BH607" s="144">
        <f>IF(N607="sníž. přenesená",J607,0)</f>
        <v>0</v>
      </c>
      <c r="BI607" s="144">
        <f>IF(N607="nulová",J607,0)</f>
        <v>0</v>
      </c>
      <c r="BJ607" s="18" t="s">
        <v>80</v>
      </c>
      <c r="BK607" s="144">
        <f>ROUND(I607*H607,2)</f>
        <v>0</v>
      </c>
      <c r="BL607" s="18" t="s">
        <v>251</v>
      </c>
      <c r="BM607" s="143" t="s">
        <v>852</v>
      </c>
    </row>
    <row r="608" spans="2:65" s="1" customFormat="1">
      <c r="B608" s="33"/>
      <c r="D608" s="145" t="s">
        <v>144</v>
      </c>
      <c r="F608" s="146" t="s">
        <v>853</v>
      </c>
      <c r="I608" s="147"/>
      <c r="L608" s="33"/>
      <c r="M608" s="148"/>
      <c r="T608" s="54"/>
      <c r="AT608" s="18" t="s">
        <v>144</v>
      </c>
      <c r="AU608" s="18" t="s">
        <v>82</v>
      </c>
    </row>
    <row r="609" spans="2:65" s="12" customFormat="1">
      <c r="B609" s="149"/>
      <c r="D609" s="150" t="s">
        <v>146</v>
      </c>
      <c r="E609" s="151" t="s">
        <v>21</v>
      </c>
      <c r="F609" s="152" t="s">
        <v>854</v>
      </c>
      <c r="H609" s="151" t="s">
        <v>21</v>
      </c>
      <c r="I609" s="153"/>
      <c r="L609" s="149"/>
      <c r="M609" s="154"/>
      <c r="T609" s="155"/>
      <c r="AT609" s="151" t="s">
        <v>146</v>
      </c>
      <c r="AU609" s="151" t="s">
        <v>82</v>
      </c>
      <c r="AV609" s="12" t="s">
        <v>80</v>
      </c>
      <c r="AW609" s="12" t="s">
        <v>34</v>
      </c>
      <c r="AX609" s="12" t="s">
        <v>73</v>
      </c>
      <c r="AY609" s="151" t="s">
        <v>135</v>
      </c>
    </row>
    <row r="610" spans="2:65" s="13" customFormat="1">
      <c r="B610" s="156"/>
      <c r="D610" s="150" t="s">
        <v>146</v>
      </c>
      <c r="E610" s="157" t="s">
        <v>21</v>
      </c>
      <c r="F610" s="158" t="s">
        <v>855</v>
      </c>
      <c r="H610" s="159">
        <v>25.5</v>
      </c>
      <c r="I610" s="160"/>
      <c r="L610" s="156"/>
      <c r="M610" s="161"/>
      <c r="T610" s="162"/>
      <c r="AT610" s="157" t="s">
        <v>146</v>
      </c>
      <c r="AU610" s="157" t="s">
        <v>82</v>
      </c>
      <c r="AV610" s="13" t="s">
        <v>82</v>
      </c>
      <c r="AW610" s="13" t="s">
        <v>34</v>
      </c>
      <c r="AX610" s="13" t="s">
        <v>73</v>
      </c>
      <c r="AY610" s="157" t="s">
        <v>135</v>
      </c>
    </row>
    <row r="611" spans="2:65" s="14" customFormat="1">
      <c r="B611" s="163"/>
      <c r="D611" s="150" t="s">
        <v>146</v>
      </c>
      <c r="E611" s="164" t="s">
        <v>21</v>
      </c>
      <c r="F611" s="165" t="s">
        <v>153</v>
      </c>
      <c r="H611" s="166">
        <v>25.5</v>
      </c>
      <c r="I611" s="167"/>
      <c r="L611" s="163"/>
      <c r="M611" s="168"/>
      <c r="T611" s="169"/>
      <c r="AT611" s="164" t="s">
        <v>146</v>
      </c>
      <c r="AU611" s="164" t="s">
        <v>82</v>
      </c>
      <c r="AV611" s="14" t="s">
        <v>92</v>
      </c>
      <c r="AW611" s="14" t="s">
        <v>34</v>
      </c>
      <c r="AX611" s="14" t="s">
        <v>80</v>
      </c>
      <c r="AY611" s="164" t="s">
        <v>135</v>
      </c>
    </row>
    <row r="612" spans="2:65" s="1" customFormat="1" ht="21.75" customHeight="1">
      <c r="B612" s="33"/>
      <c r="C612" s="132" t="s">
        <v>856</v>
      </c>
      <c r="D612" s="132" t="s">
        <v>138</v>
      </c>
      <c r="E612" s="133" t="s">
        <v>857</v>
      </c>
      <c r="F612" s="134" t="s">
        <v>858</v>
      </c>
      <c r="G612" s="135" t="s">
        <v>186</v>
      </c>
      <c r="H612" s="136">
        <v>45</v>
      </c>
      <c r="I612" s="137"/>
      <c r="J612" s="138">
        <f>ROUND(I612*H612,2)</f>
        <v>0</v>
      </c>
      <c r="K612" s="134" t="s">
        <v>21</v>
      </c>
      <c r="L612" s="33"/>
      <c r="M612" s="139" t="s">
        <v>21</v>
      </c>
      <c r="N612" s="140" t="s">
        <v>44</v>
      </c>
      <c r="P612" s="141">
        <f>O612*H612</f>
        <v>0</v>
      </c>
      <c r="Q612" s="141">
        <v>1.5100000000000001E-3</v>
      </c>
      <c r="R612" s="141">
        <f>Q612*H612</f>
        <v>6.7949999999999997E-2</v>
      </c>
      <c r="S612" s="141">
        <v>0</v>
      </c>
      <c r="T612" s="142">
        <f>S612*H612</f>
        <v>0</v>
      </c>
      <c r="AR612" s="143" t="s">
        <v>251</v>
      </c>
      <c r="AT612" s="143" t="s">
        <v>138</v>
      </c>
      <c r="AU612" s="143" t="s">
        <v>82</v>
      </c>
      <c r="AY612" s="18" t="s">
        <v>135</v>
      </c>
      <c r="BE612" s="144">
        <f>IF(N612="základní",J612,0)</f>
        <v>0</v>
      </c>
      <c r="BF612" s="144">
        <f>IF(N612="snížená",J612,0)</f>
        <v>0</v>
      </c>
      <c r="BG612" s="144">
        <f>IF(N612="zákl. přenesená",J612,0)</f>
        <v>0</v>
      </c>
      <c r="BH612" s="144">
        <f>IF(N612="sníž. přenesená",J612,0)</f>
        <v>0</v>
      </c>
      <c r="BI612" s="144">
        <f>IF(N612="nulová",J612,0)</f>
        <v>0</v>
      </c>
      <c r="BJ612" s="18" t="s">
        <v>80</v>
      </c>
      <c r="BK612" s="144">
        <f>ROUND(I612*H612,2)</f>
        <v>0</v>
      </c>
      <c r="BL612" s="18" t="s">
        <v>251</v>
      </c>
      <c r="BM612" s="143" t="s">
        <v>859</v>
      </c>
    </row>
    <row r="613" spans="2:65" s="12" customFormat="1">
      <c r="B613" s="149"/>
      <c r="D613" s="150" t="s">
        <v>146</v>
      </c>
      <c r="E613" s="151" t="s">
        <v>21</v>
      </c>
      <c r="F613" s="152" t="s">
        <v>860</v>
      </c>
      <c r="H613" s="151" t="s">
        <v>21</v>
      </c>
      <c r="I613" s="153"/>
      <c r="L613" s="149"/>
      <c r="M613" s="154"/>
      <c r="T613" s="155"/>
      <c r="AT613" s="151" t="s">
        <v>146</v>
      </c>
      <c r="AU613" s="151" t="s">
        <v>82</v>
      </c>
      <c r="AV613" s="12" t="s">
        <v>80</v>
      </c>
      <c r="AW613" s="12" t="s">
        <v>34</v>
      </c>
      <c r="AX613" s="12" t="s">
        <v>73</v>
      </c>
      <c r="AY613" s="151" t="s">
        <v>135</v>
      </c>
    </row>
    <row r="614" spans="2:65" s="13" customFormat="1">
      <c r="B614" s="156"/>
      <c r="D614" s="150" t="s">
        <v>146</v>
      </c>
      <c r="E614" s="157" t="s">
        <v>21</v>
      </c>
      <c r="F614" s="158" t="s">
        <v>861</v>
      </c>
      <c r="H614" s="159">
        <v>45</v>
      </c>
      <c r="I614" s="160"/>
      <c r="L614" s="156"/>
      <c r="M614" s="161"/>
      <c r="T614" s="162"/>
      <c r="AT614" s="157" t="s">
        <v>146</v>
      </c>
      <c r="AU614" s="157" t="s">
        <v>82</v>
      </c>
      <c r="AV614" s="13" t="s">
        <v>82</v>
      </c>
      <c r="AW614" s="13" t="s">
        <v>34</v>
      </c>
      <c r="AX614" s="13" t="s">
        <v>73</v>
      </c>
      <c r="AY614" s="157" t="s">
        <v>135</v>
      </c>
    </row>
    <row r="615" spans="2:65" s="14" customFormat="1">
      <c r="B615" s="163"/>
      <c r="D615" s="150" t="s">
        <v>146</v>
      </c>
      <c r="E615" s="164" t="s">
        <v>21</v>
      </c>
      <c r="F615" s="165" t="s">
        <v>153</v>
      </c>
      <c r="H615" s="166">
        <v>45</v>
      </c>
      <c r="I615" s="167"/>
      <c r="L615" s="163"/>
      <c r="M615" s="168"/>
      <c r="T615" s="169"/>
      <c r="AT615" s="164" t="s">
        <v>146</v>
      </c>
      <c r="AU615" s="164" t="s">
        <v>82</v>
      </c>
      <c r="AV615" s="14" t="s">
        <v>92</v>
      </c>
      <c r="AW615" s="14" t="s">
        <v>34</v>
      </c>
      <c r="AX615" s="14" t="s">
        <v>80</v>
      </c>
      <c r="AY615" s="164" t="s">
        <v>135</v>
      </c>
    </row>
    <row r="616" spans="2:65" s="1" customFormat="1" ht="33" customHeight="1">
      <c r="B616" s="33"/>
      <c r="C616" s="132" t="s">
        <v>862</v>
      </c>
      <c r="D616" s="132" t="s">
        <v>138</v>
      </c>
      <c r="E616" s="133" t="s">
        <v>863</v>
      </c>
      <c r="F616" s="134" t="s">
        <v>864</v>
      </c>
      <c r="G616" s="135" t="s">
        <v>186</v>
      </c>
      <c r="H616" s="136">
        <v>187.5</v>
      </c>
      <c r="I616" s="137"/>
      <c r="J616" s="138">
        <f>ROUND(I616*H616,2)</f>
        <v>0</v>
      </c>
      <c r="K616" s="134" t="s">
        <v>142</v>
      </c>
      <c r="L616" s="33"/>
      <c r="M616" s="139" t="s">
        <v>21</v>
      </c>
      <c r="N616" s="140" t="s">
        <v>44</v>
      </c>
      <c r="P616" s="141">
        <f>O616*H616</f>
        <v>0</v>
      </c>
      <c r="Q616" s="141">
        <v>2.7399999999999998E-3</v>
      </c>
      <c r="R616" s="141">
        <f>Q616*H616</f>
        <v>0.51374999999999993</v>
      </c>
      <c r="S616" s="141">
        <v>0</v>
      </c>
      <c r="T616" s="142">
        <f>S616*H616</f>
        <v>0</v>
      </c>
      <c r="AR616" s="143" t="s">
        <v>251</v>
      </c>
      <c r="AT616" s="143" t="s">
        <v>138</v>
      </c>
      <c r="AU616" s="143" t="s">
        <v>82</v>
      </c>
      <c r="AY616" s="18" t="s">
        <v>135</v>
      </c>
      <c r="BE616" s="144">
        <f>IF(N616="základní",J616,0)</f>
        <v>0</v>
      </c>
      <c r="BF616" s="144">
        <f>IF(N616="snížená",J616,0)</f>
        <v>0</v>
      </c>
      <c r="BG616" s="144">
        <f>IF(N616="zákl. přenesená",J616,0)</f>
        <v>0</v>
      </c>
      <c r="BH616" s="144">
        <f>IF(N616="sníž. přenesená",J616,0)</f>
        <v>0</v>
      </c>
      <c r="BI616" s="144">
        <f>IF(N616="nulová",J616,0)</f>
        <v>0</v>
      </c>
      <c r="BJ616" s="18" t="s">
        <v>80</v>
      </c>
      <c r="BK616" s="144">
        <f>ROUND(I616*H616,2)</f>
        <v>0</v>
      </c>
      <c r="BL616" s="18" t="s">
        <v>251</v>
      </c>
      <c r="BM616" s="143" t="s">
        <v>865</v>
      </c>
    </row>
    <row r="617" spans="2:65" s="1" customFormat="1">
      <c r="B617" s="33"/>
      <c r="D617" s="145" t="s">
        <v>144</v>
      </c>
      <c r="F617" s="146" t="s">
        <v>866</v>
      </c>
      <c r="I617" s="147"/>
      <c r="L617" s="33"/>
      <c r="M617" s="148"/>
      <c r="T617" s="54"/>
      <c r="AT617" s="18" t="s">
        <v>144</v>
      </c>
      <c r="AU617" s="18" t="s">
        <v>82</v>
      </c>
    </row>
    <row r="618" spans="2:65" s="12" customFormat="1">
      <c r="B618" s="149"/>
      <c r="D618" s="150" t="s">
        <v>146</v>
      </c>
      <c r="E618" s="151" t="s">
        <v>21</v>
      </c>
      <c r="F618" s="152" t="s">
        <v>867</v>
      </c>
      <c r="H618" s="151" t="s">
        <v>21</v>
      </c>
      <c r="I618" s="153"/>
      <c r="L618" s="149"/>
      <c r="M618" s="154"/>
      <c r="T618" s="155"/>
      <c r="AT618" s="151" t="s">
        <v>146</v>
      </c>
      <c r="AU618" s="151" t="s">
        <v>82</v>
      </c>
      <c r="AV618" s="12" t="s">
        <v>80</v>
      </c>
      <c r="AW618" s="12" t="s">
        <v>34</v>
      </c>
      <c r="AX618" s="12" t="s">
        <v>73</v>
      </c>
      <c r="AY618" s="151" t="s">
        <v>135</v>
      </c>
    </row>
    <row r="619" spans="2:65" s="13" customFormat="1">
      <c r="B619" s="156"/>
      <c r="D619" s="150" t="s">
        <v>146</v>
      </c>
      <c r="E619" s="157" t="s">
        <v>21</v>
      </c>
      <c r="F619" s="158" t="s">
        <v>868</v>
      </c>
      <c r="H619" s="159">
        <v>187.5</v>
      </c>
      <c r="I619" s="160"/>
      <c r="L619" s="156"/>
      <c r="M619" s="161"/>
      <c r="T619" s="162"/>
      <c r="AT619" s="157" t="s">
        <v>146</v>
      </c>
      <c r="AU619" s="157" t="s">
        <v>82</v>
      </c>
      <c r="AV619" s="13" t="s">
        <v>82</v>
      </c>
      <c r="AW619" s="13" t="s">
        <v>34</v>
      </c>
      <c r="AX619" s="13" t="s">
        <v>73</v>
      </c>
      <c r="AY619" s="157" t="s">
        <v>135</v>
      </c>
    </row>
    <row r="620" spans="2:65" s="14" customFormat="1">
      <c r="B620" s="163"/>
      <c r="D620" s="150" t="s">
        <v>146</v>
      </c>
      <c r="E620" s="164" t="s">
        <v>21</v>
      </c>
      <c r="F620" s="165" t="s">
        <v>153</v>
      </c>
      <c r="H620" s="166">
        <v>187.5</v>
      </c>
      <c r="I620" s="167"/>
      <c r="L620" s="163"/>
      <c r="M620" s="168"/>
      <c r="T620" s="169"/>
      <c r="AT620" s="164" t="s">
        <v>146</v>
      </c>
      <c r="AU620" s="164" t="s">
        <v>82</v>
      </c>
      <c r="AV620" s="14" t="s">
        <v>92</v>
      </c>
      <c r="AW620" s="14" t="s">
        <v>34</v>
      </c>
      <c r="AX620" s="14" t="s">
        <v>80</v>
      </c>
      <c r="AY620" s="164" t="s">
        <v>135</v>
      </c>
    </row>
    <row r="621" spans="2:65" s="1" customFormat="1" ht="37.950000000000003" customHeight="1">
      <c r="B621" s="33"/>
      <c r="C621" s="132" t="s">
        <v>869</v>
      </c>
      <c r="D621" s="132" t="s">
        <v>138</v>
      </c>
      <c r="E621" s="133" t="s">
        <v>870</v>
      </c>
      <c r="F621" s="134" t="s">
        <v>871</v>
      </c>
      <c r="G621" s="135" t="s">
        <v>186</v>
      </c>
      <c r="H621" s="136">
        <v>42</v>
      </c>
      <c r="I621" s="137"/>
      <c r="J621" s="138">
        <f>ROUND(I621*H621,2)</f>
        <v>0</v>
      </c>
      <c r="K621" s="134" t="s">
        <v>142</v>
      </c>
      <c r="L621" s="33"/>
      <c r="M621" s="139" t="s">
        <v>21</v>
      </c>
      <c r="N621" s="140" t="s">
        <v>44</v>
      </c>
      <c r="P621" s="141">
        <f>O621*H621</f>
        <v>0</v>
      </c>
      <c r="Q621" s="141">
        <v>1.1100000000000001E-3</v>
      </c>
      <c r="R621" s="141">
        <f>Q621*H621</f>
        <v>4.6620000000000002E-2</v>
      </c>
      <c r="S621" s="141">
        <v>0</v>
      </c>
      <c r="T621" s="142">
        <f>S621*H621</f>
        <v>0</v>
      </c>
      <c r="AR621" s="143" t="s">
        <v>251</v>
      </c>
      <c r="AT621" s="143" t="s">
        <v>138</v>
      </c>
      <c r="AU621" s="143" t="s">
        <v>82</v>
      </c>
      <c r="AY621" s="18" t="s">
        <v>135</v>
      </c>
      <c r="BE621" s="144">
        <f>IF(N621="základní",J621,0)</f>
        <v>0</v>
      </c>
      <c r="BF621" s="144">
        <f>IF(N621="snížená",J621,0)</f>
        <v>0</v>
      </c>
      <c r="BG621" s="144">
        <f>IF(N621="zákl. přenesená",J621,0)</f>
        <v>0</v>
      </c>
      <c r="BH621" s="144">
        <f>IF(N621="sníž. přenesená",J621,0)</f>
        <v>0</v>
      </c>
      <c r="BI621" s="144">
        <f>IF(N621="nulová",J621,0)</f>
        <v>0</v>
      </c>
      <c r="BJ621" s="18" t="s">
        <v>80</v>
      </c>
      <c r="BK621" s="144">
        <f>ROUND(I621*H621,2)</f>
        <v>0</v>
      </c>
      <c r="BL621" s="18" t="s">
        <v>251</v>
      </c>
      <c r="BM621" s="143" t="s">
        <v>872</v>
      </c>
    </row>
    <row r="622" spans="2:65" s="1" customFormat="1">
      <c r="B622" s="33"/>
      <c r="D622" s="145" t="s">
        <v>144</v>
      </c>
      <c r="F622" s="146" t="s">
        <v>873</v>
      </c>
      <c r="I622" s="147"/>
      <c r="L622" s="33"/>
      <c r="M622" s="148"/>
      <c r="T622" s="54"/>
      <c r="AT622" s="18" t="s">
        <v>144</v>
      </c>
      <c r="AU622" s="18" t="s">
        <v>82</v>
      </c>
    </row>
    <row r="623" spans="2:65" s="12" customFormat="1">
      <c r="B623" s="149"/>
      <c r="D623" s="150" t="s">
        <v>146</v>
      </c>
      <c r="E623" s="151" t="s">
        <v>21</v>
      </c>
      <c r="F623" s="152" t="s">
        <v>874</v>
      </c>
      <c r="H623" s="151" t="s">
        <v>21</v>
      </c>
      <c r="I623" s="153"/>
      <c r="L623" s="149"/>
      <c r="M623" s="154"/>
      <c r="T623" s="155"/>
      <c r="AT623" s="151" t="s">
        <v>146</v>
      </c>
      <c r="AU623" s="151" t="s">
        <v>82</v>
      </c>
      <c r="AV623" s="12" t="s">
        <v>80</v>
      </c>
      <c r="AW623" s="12" t="s">
        <v>34</v>
      </c>
      <c r="AX623" s="12" t="s">
        <v>73</v>
      </c>
      <c r="AY623" s="151" t="s">
        <v>135</v>
      </c>
    </row>
    <row r="624" spans="2:65" s="13" customFormat="1">
      <c r="B624" s="156"/>
      <c r="D624" s="150" t="s">
        <v>146</v>
      </c>
      <c r="E624" s="157" t="s">
        <v>21</v>
      </c>
      <c r="F624" s="158" t="s">
        <v>875</v>
      </c>
      <c r="H624" s="159">
        <v>42</v>
      </c>
      <c r="I624" s="160"/>
      <c r="L624" s="156"/>
      <c r="M624" s="161"/>
      <c r="T624" s="162"/>
      <c r="AT624" s="157" t="s">
        <v>146</v>
      </c>
      <c r="AU624" s="157" t="s">
        <v>82</v>
      </c>
      <c r="AV624" s="13" t="s">
        <v>82</v>
      </c>
      <c r="AW624" s="13" t="s">
        <v>34</v>
      </c>
      <c r="AX624" s="13" t="s">
        <v>73</v>
      </c>
      <c r="AY624" s="157" t="s">
        <v>135</v>
      </c>
    </row>
    <row r="625" spans="2:65" s="14" customFormat="1">
      <c r="B625" s="163"/>
      <c r="D625" s="150" t="s">
        <v>146</v>
      </c>
      <c r="E625" s="164" t="s">
        <v>21</v>
      </c>
      <c r="F625" s="165" t="s">
        <v>153</v>
      </c>
      <c r="H625" s="166">
        <v>42</v>
      </c>
      <c r="I625" s="167"/>
      <c r="L625" s="163"/>
      <c r="M625" s="168"/>
      <c r="T625" s="169"/>
      <c r="AT625" s="164" t="s">
        <v>146</v>
      </c>
      <c r="AU625" s="164" t="s">
        <v>82</v>
      </c>
      <c r="AV625" s="14" t="s">
        <v>92</v>
      </c>
      <c r="AW625" s="14" t="s">
        <v>34</v>
      </c>
      <c r="AX625" s="14" t="s">
        <v>80</v>
      </c>
      <c r="AY625" s="164" t="s">
        <v>135</v>
      </c>
    </row>
    <row r="626" spans="2:65" s="1" customFormat="1" ht="49.2" customHeight="1">
      <c r="B626" s="33"/>
      <c r="C626" s="132" t="s">
        <v>876</v>
      </c>
      <c r="D626" s="132" t="s">
        <v>138</v>
      </c>
      <c r="E626" s="133" t="s">
        <v>877</v>
      </c>
      <c r="F626" s="134" t="s">
        <v>878</v>
      </c>
      <c r="G626" s="135" t="s">
        <v>213</v>
      </c>
      <c r="H626" s="136">
        <v>1.1739999999999999</v>
      </c>
      <c r="I626" s="137"/>
      <c r="J626" s="138">
        <f>ROUND(I626*H626,2)</f>
        <v>0</v>
      </c>
      <c r="K626" s="134" t="s">
        <v>142</v>
      </c>
      <c r="L626" s="33"/>
      <c r="M626" s="139" t="s">
        <v>21</v>
      </c>
      <c r="N626" s="140" t="s">
        <v>44</v>
      </c>
      <c r="P626" s="141">
        <f>O626*H626</f>
        <v>0</v>
      </c>
      <c r="Q626" s="141">
        <v>0</v>
      </c>
      <c r="R626" s="141">
        <f>Q626*H626</f>
        <v>0</v>
      </c>
      <c r="S626" s="141">
        <v>0</v>
      </c>
      <c r="T626" s="142">
        <f>S626*H626</f>
        <v>0</v>
      </c>
      <c r="AR626" s="143" t="s">
        <v>251</v>
      </c>
      <c r="AT626" s="143" t="s">
        <v>138</v>
      </c>
      <c r="AU626" s="143" t="s">
        <v>82</v>
      </c>
      <c r="AY626" s="18" t="s">
        <v>135</v>
      </c>
      <c r="BE626" s="144">
        <f>IF(N626="základní",J626,0)</f>
        <v>0</v>
      </c>
      <c r="BF626" s="144">
        <f>IF(N626="snížená",J626,0)</f>
        <v>0</v>
      </c>
      <c r="BG626" s="144">
        <f>IF(N626="zákl. přenesená",J626,0)</f>
        <v>0</v>
      </c>
      <c r="BH626" s="144">
        <f>IF(N626="sníž. přenesená",J626,0)</f>
        <v>0</v>
      </c>
      <c r="BI626" s="144">
        <f>IF(N626="nulová",J626,0)</f>
        <v>0</v>
      </c>
      <c r="BJ626" s="18" t="s">
        <v>80</v>
      </c>
      <c r="BK626" s="144">
        <f>ROUND(I626*H626,2)</f>
        <v>0</v>
      </c>
      <c r="BL626" s="18" t="s">
        <v>251</v>
      </c>
      <c r="BM626" s="143" t="s">
        <v>879</v>
      </c>
    </row>
    <row r="627" spans="2:65" s="1" customFormat="1">
      <c r="B627" s="33"/>
      <c r="D627" s="145" t="s">
        <v>144</v>
      </c>
      <c r="F627" s="146" t="s">
        <v>880</v>
      </c>
      <c r="I627" s="147"/>
      <c r="L627" s="33"/>
      <c r="M627" s="148"/>
      <c r="T627" s="54"/>
      <c r="AT627" s="18" t="s">
        <v>144</v>
      </c>
      <c r="AU627" s="18" t="s">
        <v>82</v>
      </c>
    </row>
    <row r="628" spans="2:65" s="11" customFormat="1" ht="22.95" customHeight="1">
      <c r="B628" s="120"/>
      <c r="D628" s="121" t="s">
        <v>72</v>
      </c>
      <c r="E628" s="130" t="s">
        <v>881</v>
      </c>
      <c r="F628" s="130" t="s">
        <v>882</v>
      </c>
      <c r="I628" s="123"/>
      <c r="J628" s="131">
        <f>BK628</f>
        <v>0</v>
      </c>
      <c r="L628" s="120"/>
      <c r="M628" s="125"/>
      <c r="P628" s="126">
        <f>SUM(P629:P641)</f>
        <v>0</v>
      </c>
      <c r="R628" s="126">
        <f>SUM(R629:R641)</f>
        <v>0.30230000000000001</v>
      </c>
      <c r="T628" s="127">
        <f>SUM(T629:T641)</f>
        <v>0</v>
      </c>
      <c r="AR628" s="121" t="s">
        <v>82</v>
      </c>
      <c r="AT628" s="128" t="s">
        <v>72</v>
      </c>
      <c r="AU628" s="128" t="s">
        <v>80</v>
      </c>
      <c r="AY628" s="121" t="s">
        <v>135</v>
      </c>
      <c r="BK628" s="129">
        <f>SUM(BK629:BK641)</f>
        <v>0</v>
      </c>
    </row>
    <row r="629" spans="2:65" s="1" customFormat="1" ht="33" customHeight="1">
      <c r="B629" s="33"/>
      <c r="C629" s="132" t="s">
        <v>883</v>
      </c>
      <c r="D629" s="132" t="s">
        <v>138</v>
      </c>
      <c r="E629" s="133" t="s">
        <v>884</v>
      </c>
      <c r="F629" s="134" t="s">
        <v>885</v>
      </c>
      <c r="G629" s="135" t="s">
        <v>213</v>
      </c>
      <c r="H629" s="136">
        <v>0.29599999999999999</v>
      </c>
      <c r="I629" s="137"/>
      <c r="J629" s="138">
        <f>ROUND(I629*H629,2)</f>
        <v>0</v>
      </c>
      <c r="K629" s="134" t="s">
        <v>21</v>
      </c>
      <c r="L629" s="33"/>
      <c r="M629" s="139" t="s">
        <v>21</v>
      </c>
      <c r="N629" s="140" t="s">
        <v>44</v>
      </c>
      <c r="P629" s="141">
        <f>O629*H629</f>
        <v>0</v>
      </c>
      <c r="Q629" s="141">
        <v>1</v>
      </c>
      <c r="R629" s="141">
        <f>Q629*H629</f>
        <v>0.29599999999999999</v>
      </c>
      <c r="S629" s="141">
        <v>0</v>
      </c>
      <c r="T629" s="142">
        <f>S629*H629</f>
        <v>0</v>
      </c>
      <c r="AR629" s="143" t="s">
        <v>251</v>
      </c>
      <c r="AT629" s="143" t="s">
        <v>138</v>
      </c>
      <c r="AU629" s="143" t="s">
        <v>82</v>
      </c>
      <c r="AY629" s="18" t="s">
        <v>135</v>
      </c>
      <c r="BE629" s="144">
        <f>IF(N629="základní",J629,0)</f>
        <v>0</v>
      </c>
      <c r="BF629" s="144">
        <f>IF(N629="snížená",J629,0)</f>
        <v>0</v>
      </c>
      <c r="BG629" s="144">
        <f>IF(N629="zákl. přenesená",J629,0)</f>
        <v>0</v>
      </c>
      <c r="BH629" s="144">
        <f>IF(N629="sníž. přenesená",J629,0)</f>
        <v>0</v>
      </c>
      <c r="BI629" s="144">
        <f>IF(N629="nulová",J629,0)</f>
        <v>0</v>
      </c>
      <c r="BJ629" s="18" t="s">
        <v>80</v>
      </c>
      <c r="BK629" s="144">
        <f>ROUND(I629*H629,2)</f>
        <v>0</v>
      </c>
      <c r="BL629" s="18" t="s">
        <v>251</v>
      </c>
      <c r="BM629" s="143" t="s">
        <v>886</v>
      </c>
    </row>
    <row r="630" spans="2:65" s="12" customFormat="1">
      <c r="B630" s="149"/>
      <c r="D630" s="150" t="s">
        <v>146</v>
      </c>
      <c r="E630" s="151" t="s">
        <v>21</v>
      </c>
      <c r="F630" s="152" t="s">
        <v>783</v>
      </c>
      <c r="H630" s="151" t="s">
        <v>21</v>
      </c>
      <c r="I630" s="153"/>
      <c r="L630" s="149"/>
      <c r="M630" s="154"/>
      <c r="T630" s="155"/>
      <c r="AT630" s="151" t="s">
        <v>146</v>
      </c>
      <c r="AU630" s="151" t="s">
        <v>82</v>
      </c>
      <c r="AV630" s="12" t="s">
        <v>80</v>
      </c>
      <c r="AW630" s="12" t="s">
        <v>34</v>
      </c>
      <c r="AX630" s="12" t="s">
        <v>73</v>
      </c>
      <c r="AY630" s="151" t="s">
        <v>135</v>
      </c>
    </row>
    <row r="631" spans="2:65" s="12" customFormat="1">
      <c r="B631" s="149"/>
      <c r="D631" s="150" t="s">
        <v>146</v>
      </c>
      <c r="E631" s="151" t="s">
        <v>21</v>
      </c>
      <c r="F631" s="152" t="s">
        <v>887</v>
      </c>
      <c r="H631" s="151" t="s">
        <v>21</v>
      </c>
      <c r="I631" s="153"/>
      <c r="L631" s="149"/>
      <c r="M631" s="154"/>
      <c r="T631" s="155"/>
      <c r="AT631" s="151" t="s">
        <v>146</v>
      </c>
      <c r="AU631" s="151" t="s">
        <v>82</v>
      </c>
      <c r="AV631" s="12" t="s">
        <v>80</v>
      </c>
      <c r="AW631" s="12" t="s">
        <v>34</v>
      </c>
      <c r="AX631" s="12" t="s">
        <v>73</v>
      </c>
      <c r="AY631" s="151" t="s">
        <v>135</v>
      </c>
    </row>
    <row r="632" spans="2:65" s="12" customFormat="1">
      <c r="B632" s="149"/>
      <c r="D632" s="150" t="s">
        <v>146</v>
      </c>
      <c r="E632" s="151" t="s">
        <v>21</v>
      </c>
      <c r="F632" s="152" t="s">
        <v>888</v>
      </c>
      <c r="H632" s="151" t="s">
        <v>21</v>
      </c>
      <c r="I632" s="153"/>
      <c r="L632" s="149"/>
      <c r="M632" s="154"/>
      <c r="T632" s="155"/>
      <c r="AT632" s="151" t="s">
        <v>146</v>
      </c>
      <c r="AU632" s="151" t="s">
        <v>82</v>
      </c>
      <c r="AV632" s="12" t="s">
        <v>80</v>
      </c>
      <c r="AW632" s="12" t="s">
        <v>34</v>
      </c>
      <c r="AX632" s="12" t="s">
        <v>73</v>
      </c>
      <c r="AY632" s="151" t="s">
        <v>135</v>
      </c>
    </row>
    <row r="633" spans="2:65" s="13" customFormat="1">
      <c r="B633" s="156"/>
      <c r="D633" s="150" t="s">
        <v>146</v>
      </c>
      <c r="E633" s="157" t="s">
        <v>21</v>
      </c>
      <c r="F633" s="158" t="s">
        <v>889</v>
      </c>
      <c r="H633" s="159">
        <v>0.29599999999999999</v>
      </c>
      <c r="I633" s="160"/>
      <c r="L633" s="156"/>
      <c r="M633" s="161"/>
      <c r="T633" s="162"/>
      <c r="AT633" s="157" t="s">
        <v>146</v>
      </c>
      <c r="AU633" s="157" t="s">
        <v>82</v>
      </c>
      <c r="AV633" s="13" t="s">
        <v>82</v>
      </c>
      <c r="AW633" s="13" t="s">
        <v>34</v>
      </c>
      <c r="AX633" s="13" t="s">
        <v>73</v>
      </c>
      <c r="AY633" s="157" t="s">
        <v>135</v>
      </c>
    </row>
    <row r="634" spans="2:65" s="14" customFormat="1">
      <c r="B634" s="163"/>
      <c r="D634" s="150" t="s">
        <v>146</v>
      </c>
      <c r="E634" s="164" t="s">
        <v>21</v>
      </c>
      <c r="F634" s="165" t="s">
        <v>153</v>
      </c>
      <c r="H634" s="166">
        <v>0.29599999999999999</v>
      </c>
      <c r="I634" s="167"/>
      <c r="L634" s="163"/>
      <c r="M634" s="168"/>
      <c r="T634" s="169"/>
      <c r="AT634" s="164" t="s">
        <v>146</v>
      </c>
      <c r="AU634" s="164" t="s">
        <v>82</v>
      </c>
      <c r="AV634" s="14" t="s">
        <v>92</v>
      </c>
      <c r="AW634" s="14" t="s">
        <v>34</v>
      </c>
      <c r="AX634" s="14" t="s">
        <v>80</v>
      </c>
      <c r="AY634" s="164" t="s">
        <v>135</v>
      </c>
    </row>
    <row r="635" spans="2:65" s="1" customFormat="1" ht="24.15" customHeight="1">
      <c r="B635" s="33"/>
      <c r="C635" s="132" t="s">
        <v>890</v>
      </c>
      <c r="D635" s="132" t="s">
        <v>138</v>
      </c>
      <c r="E635" s="133" t="s">
        <v>891</v>
      </c>
      <c r="F635" s="134" t="s">
        <v>892</v>
      </c>
      <c r="G635" s="135" t="s">
        <v>299</v>
      </c>
      <c r="H635" s="136">
        <v>18</v>
      </c>
      <c r="I635" s="137"/>
      <c r="J635" s="138">
        <f>ROUND(I635*H635,2)</f>
        <v>0</v>
      </c>
      <c r="K635" s="134" t="s">
        <v>142</v>
      </c>
      <c r="L635" s="33"/>
      <c r="M635" s="139" t="s">
        <v>21</v>
      </c>
      <c r="N635" s="140" t="s">
        <v>44</v>
      </c>
      <c r="P635" s="141">
        <f>O635*H635</f>
        <v>0</v>
      </c>
      <c r="Q635" s="141">
        <v>0</v>
      </c>
      <c r="R635" s="141">
        <f>Q635*H635</f>
        <v>0</v>
      </c>
      <c r="S635" s="141">
        <v>0</v>
      </c>
      <c r="T635" s="142">
        <f>S635*H635</f>
        <v>0</v>
      </c>
      <c r="AR635" s="143" t="s">
        <v>251</v>
      </c>
      <c r="AT635" s="143" t="s">
        <v>138</v>
      </c>
      <c r="AU635" s="143" t="s">
        <v>82</v>
      </c>
      <c r="AY635" s="18" t="s">
        <v>135</v>
      </c>
      <c r="BE635" s="144">
        <f>IF(N635="základní",J635,0)</f>
        <v>0</v>
      </c>
      <c r="BF635" s="144">
        <f>IF(N635="snížená",J635,0)</f>
        <v>0</v>
      </c>
      <c r="BG635" s="144">
        <f>IF(N635="zákl. přenesená",J635,0)</f>
        <v>0</v>
      </c>
      <c r="BH635" s="144">
        <f>IF(N635="sníž. přenesená",J635,0)</f>
        <v>0</v>
      </c>
      <c r="BI635" s="144">
        <f>IF(N635="nulová",J635,0)</f>
        <v>0</v>
      </c>
      <c r="BJ635" s="18" t="s">
        <v>80</v>
      </c>
      <c r="BK635" s="144">
        <f>ROUND(I635*H635,2)</f>
        <v>0</v>
      </c>
      <c r="BL635" s="18" t="s">
        <v>251</v>
      </c>
      <c r="BM635" s="143" t="s">
        <v>893</v>
      </c>
    </row>
    <row r="636" spans="2:65" s="1" customFormat="1">
      <c r="B636" s="33"/>
      <c r="D636" s="145" t="s">
        <v>144</v>
      </c>
      <c r="F636" s="146" t="s">
        <v>894</v>
      </c>
      <c r="I636" s="147"/>
      <c r="L636" s="33"/>
      <c r="M636" s="148"/>
      <c r="T636" s="54"/>
      <c r="AT636" s="18" t="s">
        <v>144</v>
      </c>
      <c r="AU636" s="18" t="s">
        <v>82</v>
      </c>
    </row>
    <row r="637" spans="2:65" s="12" customFormat="1">
      <c r="B637" s="149"/>
      <c r="D637" s="150" t="s">
        <v>146</v>
      </c>
      <c r="E637" s="151" t="s">
        <v>21</v>
      </c>
      <c r="F637" s="152" t="s">
        <v>895</v>
      </c>
      <c r="H637" s="151" t="s">
        <v>21</v>
      </c>
      <c r="I637" s="153"/>
      <c r="L637" s="149"/>
      <c r="M637" s="154"/>
      <c r="T637" s="155"/>
      <c r="AT637" s="151" t="s">
        <v>146</v>
      </c>
      <c r="AU637" s="151" t="s">
        <v>82</v>
      </c>
      <c r="AV637" s="12" t="s">
        <v>80</v>
      </c>
      <c r="AW637" s="12" t="s">
        <v>34</v>
      </c>
      <c r="AX637" s="12" t="s">
        <v>73</v>
      </c>
      <c r="AY637" s="151" t="s">
        <v>135</v>
      </c>
    </row>
    <row r="638" spans="2:65" s="12" customFormat="1">
      <c r="B638" s="149"/>
      <c r="D638" s="150" t="s">
        <v>146</v>
      </c>
      <c r="E638" s="151" t="s">
        <v>21</v>
      </c>
      <c r="F638" s="152" t="s">
        <v>896</v>
      </c>
      <c r="H638" s="151" t="s">
        <v>21</v>
      </c>
      <c r="I638" s="153"/>
      <c r="L638" s="149"/>
      <c r="M638" s="154"/>
      <c r="T638" s="155"/>
      <c r="AT638" s="151" t="s">
        <v>146</v>
      </c>
      <c r="AU638" s="151" t="s">
        <v>82</v>
      </c>
      <c r="AV638" s="12" t="s">
        <v>80</v>
      </c>
      <c r="AW638" s="12" t="s">
        <v>34</v>
      </c>
      <c r="AX638" s="12" t="s">
        <v>73</v>
      </c>
      <c r="AY638" s="151" t="s">
        <v>135</v>
      </c>
    </row>
    <row r="639" spans="2:65" s="13" customFormat="1">
      <c r="B639" s="156"/>
      <c r="D639" s="150" t="s">
        <v>146</v>
      </c>
      <c r="E639" s="157" t="s">
        <v>21</v>
      </c>
      <c r="F639" s="158" t="s">
        <v>897</v>
      </c>
      <c r="H639" s="159">
        <v>18</v>
      </c>
      <c r="I639" s="160"/>
      <c r="L639" s="156"/>
      <c r="M639" s="161"/>
      <c r="T639" s="162"/>
      <c r="AT639" s="157" t="s">
        <v>146</v>
      </c>
      <c r="AU639" s="157" t="s">
        <v>82</v>
      </c>
      <c r="AV639" s="13" t="s">
        <v>82</v>
      </c>
      <c r="AW639" s="13" t="s">
        <v>34</v>
      </c>
      <c r="AX639" s="13" t="s">
        <v>73</v>
      </c>
      <c r="AY639" s="157" t="s">
        <v>135</v>
      </c>
    </row>
    <row r="640" spans="2:65" s="14" customFormat="1">
      <c r="B640" s="163"/>
      <c r="D640" s="150" t="s">
        <v>146</v>
      </c>
      <c r="E640" s="164" t="s">
        <v>21</v>
      </c>
      <c r="F640" s="165" t="s">
        <v>153</v>
      </c>
      <c r="H640" s="166">
        <v>18</v>
      </c>
      <c r="I640" s="167"/>
      <c r="L640" s="163"/>
      <c r="M640" s="168"/>
      <c r="T640" s="169"/>
      <c r="AT640" s="164" t="s">
        <v>146</v>
      </c>
      <c r="AU640" s="164" t="s">
        <v>82</v>
      </c>
      <c r="AV640" s="14" t="s">
        <v>92</v>
      </c>
      <c r="AW640" s="14" t="s">
        <v>34</v>
      </c>
      <c r="AX640" s="14" t="s">
        <v>80</v>
      </c>
      <c r="AY640" s="164" t="s">
        <v>135</v>
      </c>
    </row>
    <row r="641" spans="2:65" s="1" customFormat="1" ht="16.5" customHeight="1">
      <c r="B641" s="33"/>
      <c r="C641" s="182" t="s">
        <v>898</v>
      </c>
      <c r="D641" s="182" t="s">
        <v>459</v>
      </c>
      <c r="E641" s="183" t="s">
        <v>899</v>
      </c>
      <c r="F641" s="184" t="s">
        <v>900</v>
      </c>
      <c r="G641" s="185" t="s">
        <v>299</v>
      </c>
      <c r="H641" s="186">
        <v>18</v>
      </c>
      <c r="I641" s="187"/>
      <c r="J641" s="188">
        <f>ROUND(I641*H641,2)</f>
        <v>0</v>
      </c>
      <c r="K641" s="184" t="s">
        <v>21</v>
      </c>
      <c r="L641" s="189"/>
      <c r="M641" s="192" t="s">
        <v>21</v>
      </c>
      <c r="N641" s="193" t="s">
        <v>44</v>
      </c>
      <c r="O641" s="194"/>
      <c r="P641" s="195">
        <f>O641*H641</f>
        <v>0</v>
      </c>
      <c r="Q641" s="195">
        <v>3.5E-4</v>
      </c>
      <c r="R641" s="195">
        <f>Q641*H641</f>
        <v>6.3E-3</v>
      </c>
      <c r="S641" s="195">
        <v>0</v>
      </c>
      <c r="T641" s="196">
        <f>S641*H641</f>
        <v>0</v>
      </c>
      <c r="AR641" s="143" t="s">
        <v>586</v>
      </c>
      <c r="AT641" s="143" t="s">
        <v>459</v>
      </c>
      <c r="AU641" s="143" t="s">
        <v>82</v>
      </c>
      <c r="AY641" s="18" t="s">
        <v>135</v>
      </c>
      <c r="BE641" s="144">
        <f>IF(N641="základní",J641,0)</f>
        <v>0</v>
      </c>
      <c r="BF641" s="144">
        <f>IF(N641="snížená",J641,0)</f>
        <v>0</v>
      </c>
      <c r="BG641" s="144">
        <f>IF(N641="zákl. přenesená",J641,0)</f>
        <v>0</v>
      </c>
      <c r="BH641" s="144">
        <f>IF(N641="sníž. přenesená",J641,0)</f>
        <v>0</v>
      </c>
      <c r="BI641" s="144">
        <f>IF(N641="nulová",J641,0)</f>
        <v>0</v>
      </c>
      <c r="BJ641" s="18" t="s">
        <v>80</v>
      </c>
      <c r="BK641" s="144">
        <f>ROUND(I641*H641,2)</f>
        <v>0</v>
      </c>
      <c r="BL641" s="18" t="s">
        <v>251</v>
      </c>
      <c r="BM641" s="143" t="s">
        <v>901</v>
      </c>
    </row>
    <row r="642" spans="2:65" s="1" customFormat="1" ht="6.9" customHeight="1">
      <c r="B642" s="42"/>
      <c r="C642" s="43"/>
      <c r="D642" s="43"/>
      <c r="E642" s="43"/>
      <c r="F642" s="43"/>
      <c r="G642" s="43"/>
      <c r="H642" s="43"/>
      <c r="I642" s="43"/>
      <c r="J642" s="43"/>
      <c r="K642" s="43"/>
      <c r="L642" s="33"/>
    </row>
  </sheetData>
  <sheetProtection algorithmName="SHA-512" hashValue="E73CICh5enI0EnjhJV5WVa27ECMiR+kxKloWm+vc5xkQG/IZjrnH+mlNABcKaGVXJq0DEBTP3IcChaq0kwsUoQ==" saltValue="Y59kP/sdqDFQt99mA5xk4tJEiiwLFAN/PhY/TmZgv3419RcNo1qLkMyZOBbXO4jOXG8/Cf+uq623l3tHbwVKFg==" spinCount="100000" sheet="1" objects="1" scenarios="1" formatColumns="0" formatRows="0" autoFilter="0"/>
  <autoFilter ref="C97:K641" xr:uid="{00000000-0009-0000-0000-000002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200-000000000000}"/>
    <hyperlink ref="F107" r:id="rId2" xr:uid="{00000000-0004-0000-0200-000001000000}"/>
    <hyperlink ref="F120" r:id="rId3" xr:uid="{00000000-0004-0000-0200-000002000000}"/>
    <hyperlink ref="F131" r:id="rId4" xr:uid="{00000000-0004-0000-0200-000003000000}"/>
    <hyperlink ref="F140" r:id="rId5" xr:uid="{00000000-0004-0000-0200-000004000000}"/>
    <hyperlink ref="F142" r:id="rId6" xr:uid="{00000000-0004-0000-0200-000005000000}"/>
    <hyperlink ref="F148" r:id="rId7" xr:uid="{00000000-0004-0000-0200-000006000000}"/>
    <hyperlink ref="F154" r:id="rId8" xr:uid="{00000000-0004-0000-0200-000007000000}"/>
    <hyperlink ref="F166" r:id="rId9" xr:uid="{00000000-0004-0000-0200-000008000000}"/>
    <hyperlink ref="F184" r:id="rId10" xr:uid="{00000000-0004-0000-0200-000009000000}"/>
    <hyperlink ref="F193" r:id="rId11" xr:uid="{00000000-0004-0000-0200-00000A000000}"/>
    <hyperlink ref="F200" r:id="rId12" xr:uid="{00000000-0004-0000-0200-00000B000000}"/>
    <hyperlink ref="F224" r:id="rId13" xr:uid="{00000000-0004-0000-0200-00000C000000}"/>
    <hyperlink ref="F235" r:id="rId14" xr:uid="{00000000-0004-0000-0200-00000D000000}"/>
    <hyperlink ref="F264" r:id="rId15" xr:uid="{00000000-0004-0000-0200-00000E000000}"/>
    <hyperlink ref="F268" r:id="rId16" xr:uid="{00000000-0004-0000-0200-00000F000000}"/>
    <hyperlink ref="F301" r:id="rId17" xr:uid="{00000000-0004-0000-0200-000010000000}"/>
    <hyperlink ref="F336" r:id="rId18" xr:uid="{00000000-0004-0000-0200-000011000000}"/>
    <hyperlink ref="F388" r:id="rId19" xr:uid="{00000000-0004-0000-0200-000012000000}"/>
    <hyperlink ref="F391" r:id="rId20" xr:uid="{00000000-0004-0000-0200-000013000000}"/>
    <hyperlink ref="F422" r:id="rId21" xr:uid="{00000000-0004-0000-0200-000014000000}"/>
    <hyperlink ref="F429" r:id="rId22" xr:uid="{00000000-0004-0000-0200-000015000000}"/>
    <hyperlink ref="F461" r:id="rId23" xr:uid="{00000000-0004-0000-0200-000016000000}"/>
    <hyperlink ref="F510" r:id="rId24" xr:uid="{00000000-0004-0000-0200-000017000000}"/>
    <hyperlink ref="F533" r:id="rId25" xr:uid="{00000000-0004-0000-0200-000018000000}"/>
    <hyperlink ref="F541" r:id="rId26" xr:uid="{00000000-0004-0000-0200-000019000000}"/>
    <hyperlink ref="F555" r:id="rId27" xr:uid="{00000000-0004-0000-0200-00001A000000}"/>
    <hyperlink ref="F574" r:id="rId28" xr:uid="{00000000-0004-0000-0200-00001B000000}"/>
    <hyperlink ref="F589" r:id="rId29" xr:uid="{00000000-0004-0000-0200-00001C000000}"/>
    <hyperlink ref="F608" r:id="rId30" xr:uid="{00000000-0004-0000-0200-00001D000000}"/>
    <hyperlink ref="F617" r:id="rId31" xr:uid="{00000000-0004-0000-0200-00001E000000}"/>
    <hyperlink ref="F622" r:id="rId32" xr:uid="{00000000-0004-0000-0200-00001F000000}"/>
    <hyperlink ref="F627" r:id="rId33" xr:uid="{00000000-0004-0000-0200-000020000000}"/>
    <hyperlink ref="F636" r:id="rId34" xr:uid="{00000000-0004-0000-0200-00002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86"/>
  <sheetViews>
    <sheetView showGridLines="0" topLeftCell="A127" workbookViewId="0">
      <selection activeCell="F162" sqref="F16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8" t="s">
        <v>91</v>
      </c>
      <c r="AZ2" s="174" t="s">
        <v>902</v>
      </c>
      <c r="BA2" s="174" t="s">
        <v>21</v>
      </c>
      <c r="BB2" s="174" t="s">
        <v>21</v>
      </c>
      <c r="BC2" s="174" t="s">
        <v>378</v>
      </c>
      <c r="BD2" s="174" t="s">
        <v>82</v>
      </c>
    </row>
    <row r="3" spans="2:5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  <c r="AZ3" s="174" t="s">
        <v>903</v>
      </c>
      <c r="BA3" s="174" t="s">
        <v>21</v>
      </c>
      <c r="BB3" s="174" t="s">
        <v>21</v>
      </c>
      <c r="BC3" s="174" t="s">
        <v>378</v>
      </c>
      <c r="BD3" s="174" t="s">
        <v>82</v>
      </c>
    </row>
    <row r="4" spans="2:56" ht="24.9" customHeight="1">
      <c r="B4" s="21"/>
      <c r="D4" s="22" t="s">
        <v>101</v>
      </c>
      <c r="L4" s="21"/>
      <c r="M4" s="91" t="s">
        <v>10</v>
      </c>
      <c r="AT4" s="18" t="s">
        <v>4</v>
      </c>
    </row>
    <row r="5" spans="2:56" ht="6.9" customHeight="1">
      <c r="B5" s="21"/>
      <c r="L5" s="21"/>
    </row>
    <row r="6" spans="2:56" ht="12" customHeight="1">
      <c r="B6" s="21"/>
      <c r="D6" s="28" t="s">
        <v>16</v>
      </c>
      <c r="L6" s="21"/>
    </row>
    <row r="7" spans="2:56" ht="26.25" customHeight="1">
      <c r="B7" s="21"/>
      <c r="E7" s="294" t="str">
        <f>'Rekapitulace stavby'!K6</f>
        <v>Udržovací práce pro snížení energetické náročnosti budovy Šlichtovny - část střecha</v>
      </c>
      <c r="F7" s="295"/>
      <c r="G7" s="295"/>
      <c r="H7" s="295"/>
      <c r="L7" s="21"/>
    </row>
    <row r="8" spans="2:56" ht="12" customHeight="1">
      <c r="B8" s="21"/>
      <c r="D8" s="28" t="s">
        <v>102</v>
      </c>
      <c r="L8" s="21"/>
    </row>
    <row r="9" spans="2:56" s="1" customFormat="1" ht="16.5" customHeight="1">
      <c r="B9" s="33"/>
      <c r="E9" s="294" t="s">
        <v>103</v>
      </c>
      <c r="F9" s="292"/>
      <c r="G9" s="292"/>
      <c r="H9" s="292"/>
      <c r="L9" s="33"/>
    </row>
    <row r="10" spans="2:56" s="1" customFormat="1" ht="12" customHeight="1">
      <c r="B10" s="33"/>
      <c r="D10" s="28" t="s">
        <v>104</v>
      </c>
      <c r="L10" s="33"/>
    </row>
    <row r="11" spans="2:56" s="1" customFormat="1" ht="30" customHeight="1">
      <c r="B11" s="33"/>
      <c r="E11" s="291" t="s">
        <v>904</v>
      </c>
      <c r="F11" s="292"/>
      <c r="G11" s="292"/>
      <c r="H11" s="292"/>
      <c r="L11" s="33"/>
    </row>
    <row r="12" spans="2:56" s="1" customFormat="1">
      <c r="B12" s="33"/>
      <c r="L12" s="33"/>
    </row>
    <row r="13" spans="2:56" s="1" customFormat="1" ht="12" customHeight="1">
      <c r="B13" s="33"/>
      <c r="D13" s="28" t="s">
        <v>18</v>
      </c>
      <c r="F13" s="26" t="s">
        <v>21</v>
      </c>
      <c r="I13" s="28" t="s">
        <v>20</v>
      </c>
      <c r="J13" s="26" t="s">
        <v>21</v>
      </c>
      <c r="L13" s="33"/>
    </row>
    <row r="14" spans="2:56" s="1" customFormat="1" ht="12" customHeight="1">
      <c r="B14" s="33"/>
      <c r="D14" s="28" t="s">
        <v>22</v>
      </c>
      <c r="F14" s="26" t="s">
        <v>23</v>
      </c>
      <c r="I14" s="28" t="s">
        <v>24</v>
      </c>
      <c r="J14" s="50" t="str">
        <f>'Rekapitulace stavby'!AN8</f>
        <v>9. 4. 2026</v>
      </c>
      <c r="L14" s="33"/>
    </row>
    <row r="15" spans="2:56" s="1" customFormat="1" ht="10.95" customHeight="1">
      <c r="B15" s="33"/>
      <c r="L15" s="33"/>
    </row>
    <row r="16" spans="2:56" s="1" customFormat="1" ht="12" customHeight="1">
      <c r="B16" s="33"/>
      <c r="D16" s="28" t="s">
        <v>26</v>
      </c>
      <c r="I16" s="28" t="s">
        <v>27</v>
      </c>
      <c r="J16" s="26" t="s">
        <v>21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21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27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296" t="str">
        <f>'Rekapitulace stavby'!E14</f>
        <v>Vyplň údaj</v>
      </c>
      <c r="F20" s="297"/>
      <c r="G20" s="297"/>
      <c r="H20" s="297"/>
      <c r="I20" s="28" t="s">
        <v>29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27</v>
      </c>
      <c r="J22" s="26" t="s">
        <v>21</v>
      </c>
      <c r="L22" s="33"/>
    </row>
    <row r="23" spans="2:12" s="1" customFormat="1" ht="18" customHeight="1">
      <c r="B23" s="33"/>
      <c r="E23" s="26" t="s">
        <v>33</v>
      </c>
      <c r="I23" s="28" t="s">
        <v>29</v>
      </c>
      <c r="J23" s="26" t="s">
        <v>21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35</v>
      </c>
      <c r="I25" s="28" t="s">
        <v>27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29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37</v>
      </c>
      <c r="L28" s="33"/>
    </row>
    <row r="29" spans="2:12" s="7" customFormat="1" ht="16.5" customHeight="1">
      <c r="B29" s="92"/>
      <c r="E29" s="298" t="s">
        <v>905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39</v>
      </c>
      <c r="J32" s="64">
        <f>ROUND(J89,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41</v>
      </c>
      <c r="I34" s="36" t="s">
        <v>40</v>
      </c>
      <c r="J34" s="36" t="s">
        <v>42</v>
      </c>
      <c r="L34" s="33"/>
    </row>
    <row r="35" spans="2:12" s="1" customFormat="1" ht="14.4" customHeight="1">
      <c r="B35" s="33"/>
      <c r="D35" s="53" t="s">
        <v>43</v>
      </c>
      <c r="E35" s="28" t="s">
        <v>44</v>
      </c>
      <c r="F35" s="84">
        <f>ROUND((SUM(BE89:BE185)),  2)</f>
        <v>0</v>
      </c>
      <c r="I35" s="94">
        <v>0.21</v>
      </c>
      <c r="J35" s="84">
        <f>ROUND(((SUM(BE89:BE185))*I35),  2)</f>
        <v>0</v>
      </c>
      <c r="L35" s="33"/>
    </row>
    <row r="36" spans="2:12" s="1" customFormat="1" ht="14.4" customHeight="1">
      <c r="B36" s="33"/>
      <c r="E36" s="28" t="s">
        <v>45</v>
      </c>
      <c r="F36" s="84">
        <f>ROUND((SUM(BF89:BF185)),  2)</f>
        <v>0</v>
      </c>
      <c r="I36" s="94">
        <v>0.12</v>
      </c>
      <c r="J36" s="84">
        <f>ROUND(((SUM(BF89:BF185))*I36),  2)</f>
        <v>0</v>
      </c>
      <c r="L36" s="33"/>
    </row>
    <row r="37" spans="2:12" s="1" customFormat="1" ht="14.4" hidden="1" customHeight="1">
      <c r="B37" s="33"/>
      <c r="E37" s="28" t="s">
        <v>46</v>
      </c>
      <c r="F37" s="84">
        <f>ROUND((SUM(BG89:BG185)),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47</v>
      </c>
      <c r="F38" s="84">
        <f>ROUND((SUM(BH89:BH185)),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48</v>
      </c>
      <c r="F39" s="84">
        <f>ROUND((SUM(BI89:BI185)),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49</v>
      </c>
      <c r="E41" s="55"/>
      <c r="F41" s="55"/>
      <c r="G41" s="97" t="s">
        <v>50</v>
      </c>
      <c r="H41" s="98" t="s">
        <v>51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106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26.25" customHeight="1">
      <c r="B50" s="33"/>
      <c r="E50" s="294" t="str">
        <f>E7</f>
        <v>Udržovací práce pro snížení energetické náročnosti budovy Šlichtovny - část střecha</v>
      </c>
      <c r="F50" s="295"/>
      <c r="G50" s="295"/>
      <c r="H50" s="295"/>
      <c r="L50" s="33"/>
    </row>
    <row r="51" spans="2:47" ht="12" customHeight="1">
      <c r="B51" s="21"/>
      <c r="C51" s="28" t="s">
        <v>102</v>
      </c>
      <c r="L51" s="21"/>
    </row>
    <row r="52" spans="2:47" s="1" customFormat="1" ht="16.5" customHeight="1">
      <c r="B52" s="33"/>
      <c r="E52" s="294" t="s">
        <v>103</v>
      </c>
      <c r="F52" s="292"/>
      <c r="G52" s="292"/>
      <c r="H52" s="292"/>
      <c r="L52" s="33"/>
    </row>
    <row r="53" spans="2:47" s="1" customFormat="1" ht="12" customHeight="1">
      <c r="B53" s="33"/>
      <c r="C53" s="28" t="s">
        <v>104</v>
      </c>
      <c r="L53" s="33"/>
    </row>
    <row r="54" spans="2:47" s="1" customFormat="1" ht="30" customHeight="1">
      <c r="B54" s="33"/>
      <c r="E54" s="291" t="str">
        <f>E11</f>
        <v>3 - Odstranění původního nevyhovujícího tepelně izolačního souvrství – příprava podkladu pro nové vrstvy</v>
      </c>
      <c r="F54" s="292"/>
      <c r="G54" s="292"/>
      <c r="H54" s="292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22</v>
      </c>
      <c r="F56" s="26" t="str">
        <f>F14</f>
        <v>Semily</v>
      </c>
      <c r="I56" s="28" t="s">
        <v>24</v>
      </c>
      <c r="J56" s="50" t="str">
        <f>IF(J14="","",J14)</f>
        <v>9. 4. 2026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26</v>
      </c>
      <c r="F58" s="26" t="str">
        <f>E17</f>
        <v>GI BUSINESS PARKS a.s.</v>
      </c>
      <c r="I58" s="28" t="s">
        <v>32</v>
      </c>
      <c r="J58" s="31" t="str">
        <f>E23</f>
        <v>Studio Raketoplán s.r.o.</v>
      </c>
      <c r="L58" s="33"/>
    </row>
    <row r="59" spans="2:47" s="1" customFormat="1" ht="15.15" customHeight="1">
      <c r="B59" s="33"/>
      <c r="C59" s="28" t="s">
        <v>30</v>
      </c>
      <c r="F59" s="26" t="str">
        <f>IF(E20="","",E20)</f>
        <v>Vyplň údaj</v>
      </c>
      <c r="I59" s="28" t="s">
        <v>35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107</v>
      </c>
      <c r="D61" s="95"/>
      <c r="E61" s="95"/>
      <c r="F61" s="95"/>
      <c r="G61" s="95"/>
      <c r="H61" s="95"/>
      <c r="I61" s="95"/>
      <c r="J61" s="102" t="s">
        <v>108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5" customHeight="1">
      <c r="B63" s="33"/>
      <c r="C63" s="103" t="s">
        <v>71</v>
      </c>
      <c r="J63" s="64">
        <f>J89</f>
        <v>0</v>
      </c>
      <c r="L63" s="33"/>
      <c r="AU63" s="18" t="s">
        <v>109</v>
      </c>
    </row>
    <row r="64" spans="2:47" s="8" customFormat="1" ht="24.9" customHeight="1">
      <c r="B64" s="104"/>
      <c r="D64" s="105" t="s">
        <v>110</v>
      </c>
      <c r="E64" s="106"/>
      <c r="F64" s="106"/>
      <c r="G64" s="106"/>
      <c r="H64" s="106"/>
      <c r="I64" s="106"/>
      <c r="J64" s="107">
        <f>J90</f>
        <v>0</v>
      </c>
      <c r="L64" s="104"/>
    </row>
    <row r="65" spans="2:12" s="9" customFormat="1" ht="19.95" customHeight="1">
      <c r="B65" s="108"/>
      <c r="D65" s="109" t="s">
        <v>111</v>
      </c>
      <c r="E65" s="110"/>
      <c r="F65" s="110"/>
      <c r="G65" s="110"/>
      <c r="H65" s="110"/>
      <c r="I65" s="110"/>
      <c r="J65" s="111">
        <f>J91</f>
        <v>0</v>
      </c>
      <c r="L65" s="108"/>
    </row>
    <row r="66" spans="2:12" s="9" customFormat="1" ht="19.95" customHeight="1">
      <c r="B66" s="108"/>
      <c r="D66" s="109" t="s">
        <v>112</v>
      </c>
      <c r="E66" s="110"/>
      <c r="F66" s="110"/>
      <c r="G66" s="110"/>
      <c r="H66" s="110"/>
      <c r="I66" s="110"/>
      <c r="J66" s="111">
        <f>J169</f>
        <v>0</v>
      </c>
      <c r="L66" s="108"/>
    </row>
    <row r="67" spans="2:12" s="9" customFormat="1" ht="19.95" customHeight="1">
      <c r="B67" s="108"/>
      <c r="D67" s="109" t="s">
        <v>392</v>
      </c>
      <c r="E67" s="110"/>
      <c r="F67" s="110"/>
      <c r="G67" s="110"/>
      <c r="H67" s="110"/>
      <c r="I67" s="110"/>
      <c r="J67" s="111">
        <f>J183</f>
        <v>0</v>
      </c>
      <c r="L67" s="108"/>
    </row>
    <row r="68" spans="2:12" s="1" customFormat="1" ht="21.75" customHeight="1">
      <c r="B68" s="33"/>
      <c r="L68" s="33"/>
    </row>
    <row r="69" spans="2:12" s="1" customFormat="1" ht="6.9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" customHeight="1">
      <c r="B74" s="33"/>
      <c r="C74" s="22" t="s">
        <v>120</v>
      </c>
      <c r="L74" s="33"/>
    </row>
    <row r="75" spans="2:12" s="1" customFormat="1" ht="6.9" customHeight="1">
      <c r="B75" s="33"/>
      <c r="L75" s="33"/>
    </row>
    <row r="76" spans="2:12" s="1" customFormat="1" ht="12" customHeight="1">
      <c r="B76" s="33"/>
      <c r="C76" s="28" t="s">
        <v>16</v>
      </c>
      <c r="L76" s="33"/>
    </row>
    <row r="77" spans="2:12" s="1" customFormat="1" ht="26.25" customHeight="1">
      <c r="B77" s="33"/>
      <c r="E77" s="294" t="str">
        <f>E7</f>
        <v>Udržovací práce pro snížení energetické náročnosti budovy Šlichtovny - část střecha</v>
      </c>
      <c r="F77" s="295"/>
      <c r="G77" s="295"/>
      <c r="H77" s="295"/>
      <c r="L77" s="33"/>
    </row>
    <row r="78" spans="2:12" ht="12" customHeight="1">
      <c r="B78" s="21"/>
      <c r="C78" s="28" t="s">
        <v>102</v>
      </c>
      <c r="L78" s="21"/>
    </row>
    <row r="79" spans="2:12" s="1" customFormat="1" ht="16.5" customHeight="1">
      <c r="B79" s="33"/>
      <c r="E79" s="294" t="s">
        <v>103</v>
      </c>
      <c r="F79" s="292"/>
      <c r="G79" s="292"/>
      <c r="H79" s="292"/>
      <c r="L79" s="33"/>
    </row>
    <row r="80" spans="2:12" s="1" customFormat="1" ht="12" customHeight="1">
      <c r="B80" s="33"/>
      <c r="C80" s="28" t="s">
        <v>104</v>
      </c>
      <c r="L80" s="33"/>
    </row>
    <row r="81" spans="2:65" s="1" customFormat="1" ht="30" customHeight="1">
      <c r="B81" s="33"/>
      <c r="E81" s="291" t="str">
        <f>E11</f>
        <v>3 - Odstranění původního nevyhovujícího tepelně izolačního souvrství – příprava podkladu pro nové vrstvy</v>
      </c>
      <c r="F81" s="292"/>
      <c r="G81" s="292"/>
      <c r="H81" s="292"/>
      <c r="L81" s="33"/>
    </row>
    <row r="82" spans="2:65" s="1" customFormat="1" ht="6.9" customHeight="1">
      <c r="B82" s="33"/>
      <c r="L82" s="33"/>
    </row>
    <row r="83" spans="2:65" s="1" customFormat="1" ht="12" customHeight="1">
      <c r="B83" s="33"/>
      <c r="C83" s="28" t="s">
        <v>22</v>
      </c>
      <c r="F83" s="26" t="str">
        <f>F14</f>
        <v>Semily</v>
      </c>
      <c r="I83" s="28" t="s">
        <v>24</v>
      </c>
      <c r="J83" s="50" t="str">
        <f>IF(J14="","",J14)</f>
        <v>9. 4. 2026</v>
      </c>
      <c r="L83" s="33"/>
    </row>
    <row r="84" spans="2:65" s="1" customFormat="1" ht="6.9" customHeight="1">
      <c r="B84" s="33"/>
      <c r="L84" s="33"/>
    </row>
    <row r="85" spans="2:65" s="1" customFormat="1" ht="25.65" customHeight="1">
      <c r="B85" s="33"/>
      <c r="C85" s="28" t="s">
        <v>26</v>
      </c>
      <c r="F85" s="26" t="str">
        <f>E17</f>
        <v>GI BUSINESS PARKS a.s.</v>
      </c>
      <c r="I85" s="28" t="s">
        <v>32</v>
      </c>
      <c r="J85" s="31" t="str">
        <f>E23</f>
        <v>Studio Raketoplán s.r.o.</v>
      </c>
      <c r="L85" s="33"/>
    </row>
    <row r="86" spans="2:65" s="1" customFormat="1" ht="15.15" customHeight="1">
      <c r="B86" s="33"/>
      <c r="C86" s="28" t="s">
        <v>30</v>
      </c>
      <c r="F86" s="26" t="str">
        <f>IF(E20="","",E20)</f>
        <v>Vyplň údaj</v>
      </c>
      <c r="I86" s="28" t="s">
        <v>35</v>
      </c>
      <c r="J86" s="31" t="str">
        <f>E26</f>
        <v xml:space="preserve"> 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12"/>
      <c r="C88" s="113" t="s">
        <v>121</v>
      </c>
      <c r="D88" s="114" t="s">
        <v>58</v>
      </c>
      <c r="E88" s="114" t="s">
        <v>54</v>
      </c>
      <c r="F88" s="114" t="s">
        <v>55</v>
      </c>
      <c r="G88" s="114" t="s">
        <v>122</v>
      </c>
      <c r="H88" s="114" t="s">
        <v>123</v>
      </c>
      <c r="I88" s="114" t="s">
        <v>124</v>
      </c>
      <c r="J88" s="114" t="s">
        <v>108</v>
      </c>
      <c r="K88" s="115" t="s">
        <v>125</v>
      </c>
      <c r="L88" s="112"/>
      <c r="M88" s="57" t="s">
        <v>21</v>
      </c>
      <c r="N88" s="58" t="s">
        <v>43</v>
      </c>
      <c r="O88" s="58" t="s">
        <v>126</v>
      </c>
      <c r="P88" s="58" t="s">
        <v>127</v>
      </c>
      <c r="Q88" s="58" t="s">
        <v>128</v>
      </c>
      <c r="R88" s="58" t="s">
        <v>129</v>
      </c>
      <c r="S88" s="58" t="s">
        <v>130</v>
      </c>
      <c r="T88" s="59" t="s">
        <v>131</v>
      </c>
    </row>
    <row r="89" spans="2:65" s="1" customFormat="1" ht="22.95" customHeight="1">
      <c r="B89" s="33"/>
      <c r="C89" s="62" t="s">
        <v>132</v>
      </c>
      <c r="J89" s="116">
        <f>BK89</f>
        <v>0</v>
      </c>
      <c r="L89" s="33"/>
      <c r="M89" s="60"/>
      <c r="N89" s="51"/>
      <c r="O89" s="51"/>
      <c r="P89" s="117">
        <f>P90</f>
        <v>0</v>
      </c>
      <c r="Q89" s="51"/>
      <c r="R89" s="117">
        <f>R90</f>
        <v>14.815534379999999</v>
      </c>
      <c r="S89" s="51"/>
      <c r="T89" s="118">
        <f>T90</f>
        <v>62.184259999999995</v>
      </c>
      <c r="AT89" s="18" t="s">
        <v>72</v>
      </c>
      <c r="AU89" s="18" t="s">
        <v>109</v>
      </c>
      <c r="BK89" s="119">
        <f>BK90</f>
        <v>0</v>
      </c>
    </row>
    <row r="90" spans="2:65" s="11" customFormat="1" ht="25.95" customHeight="1">
      <c r="B90" s="120"/>
      <c r="D90" s="121" t="s">
        <v>72</v>
      </c>
      <c r="E90" s="122" t="s">
        <v>133</v>
      </c>
      <c r="F90" s="122" t="s">
        <v>134</v>
      </c>
      <c r="I90" s="123"/>
      <c r="J90" s="124">
        <f>BK90</f>
        <v>0</v>
      </c>
      <c r="L90" s="120"/>
      <c r="M90" s="125"/>
      <c r="P90" s="126">
        <f>P91+P169+P183</f>
        <v>0</v>
      </c>
      <c r="R90" s="126">
        <f>R91+R169+R183</f>
        <v>14.815534379999999</v>
      </c>
      <c r="T90" s="127">
        <f>T91+T169+T183</f>
        <v>62.184259999999995</v>
      </c>
      <c r="AR90" s="121" t="s">
        <v>80</v>
      </c>
      <c r="AT90" s="128" t="s">
        <v>72</v>
      </c>
      <c r="AU90" s="128" t="s">
        <v>73</v>
      </c>
      <c r="AY90" s="121" t="s">
        <v>135</v>
      </c>
      <c r="BK90" s="129">
        <f>BK91+BK169+BK183</f>
        <v>0</v>
      </c>
    </row>
    <row r="91" spans="2:65" s="11" customFormat="1" ht="22.95" customHeight="1">
      <c r="B91" s="120"/>
      <c r="D91" s="121" t="s">
        <v>72</v>
      </c>
      <c r="E91" s="130" t="s">
        <v>136</v>
      </c>
      <c r="F91" s="130" t="s">
        <v>137</v>
      </c>
      <c r="I91" s="123"/>
      <c r="J91" s="131">
        <f>BK91</f>
        <v>0</v>
      </c>
      <c r="L91" s="120"/>
      <c r="M91" s="125"/>
      <c r="P91" s="126">
        <f>SUM(P92:P168)</f>
        <v>0</v>
      </c>
      <c r="R91" s="126">
        <f>SUM(R92:R168)</f>
        <v>14.815534379999999</v>
      </c>
      <c r="T91" s="127">
        <f>SUM(T92:T168)</f>
        <v>62.184259999999995</v>
      </c>
      <c r="AR91" s="121" t="s">
        <v>80</v>
      </c>
      <c r="AT91" s="128" t="s">
        <v>72</v>
      </c>
      <c r="AU91" s="128" t="s">
        <v>80</v>
      </c>
      <c r="AY91" s="121" t="s">
        <v>135</v>
      </c>
      <c r="BK91" s="129">
        <f>SUM(BK92:BK168)</f>
        <v>0</v>
      </c>
    </row>
    <row r="92" spans="2:65" s="1" customFormat="1" ht="37.950000000000003" customHeight="1">
      <c r="B92" s="33"/>
      <c r="C92" s="132" t="s">
        <v>80</v>
      </c>
      <c r="D92" s="132" t="s">
        <v>138</v>
      </c>
      <c r="E92" s="133" t="s">
        <v>906</v>
      </c>
      <c r="F92" s="134" t="s">
        <v>907</v>
      </c>
      <c r="G92" s="135" t="s">
        <v>194</v>
      </c>
      <c r="H92" s="136">
        <v>1086.1959999999999</v>
      </c>
      <c r="I92" s="137"/>
      <c r="J92" s="138">
        <f>ROUND(I92*H92,2)</f>
        <v>0</v>
      </c>
      <c r="K92" s="134" t="s">
        <v>21</v>
      </c>
      <c r="L92" s="33"/>
      <c r="M92" s="139" t="s">
        <v>21</v>
      </c>
      <c r="N92" s="140" t="s">
        <v>44</v>
      </c>
      <c r="P92" s="141">
        <f>O92*H92</f>
        <v>0</v>
      </c>
      <c r="Q92" s="141">
        <v>0</v>
      </c>
      <c r="R92" s="141">
        <f>Q92*H92</f>
        <v>0</v>
      </c>
      <c r="S92" s="141">
        <v>0</v>
      </c>
      <c r="T92" s="142">
        <f>S92*H92</f>
        <v>0</v>
      </c>
      <c r="AR92" s="143" t="s">
        <v>92</v>
      </c>
      <c r="AT92" s="143" t="s">
        <v>138</v>
      </c>
      <c r="AU92" s="143" t="s">
        <v>82</v>
      </c>
      <c r="AY92" s="18" t="s">
        <v>135</v>
      </c>
      <c r="BE92" s="144">
        <f>IF(N92="základní",J92,0)</f>
        <v>0</v>
      </c>
      <c r="BF92" s="144">
        <f>IF(N92="snížená",J92,0)</f>
        <v>0</v>
      </c>
      <c r="BG92" s="144">
        <f>IF(N92="zákl. přenesená",J92,0)</f>
        <v>0</v>
      </c>
      <c r="BH92" s="144">
        <f>IF(N92="sníž. přenesená",J92,0)</f>
        <v>0</v>
      </c>
      <c r="BI92" s="144">
        <f>IF(N92="nulová",J92,0)</f>
        <v>0</v>
      </c>
      <c r="BJ92" s="18" t="s">
        <v>80</v>
      </c>
      <c r="BK92" s="144">
        <f>ROUND(I92*H92,2)</f>
        <v>0</v>
      </c>
      <c r="BL92" s="18" t="s">
        <v>92</v>
      </c>
      <c r="BM92" s="143" t="s">
        <v>908</v>
      </c>
    </row>
    <row r="93" spans="2:65" s="12" customFormat="1">
      <c r="B93" s="149"/>
      <c r="D93" s="150" t="s">
        <v>146</v>
      </c>
      <c r="E93" s="151" t="s">
        <v>21</v>
      </c>
      <c r="F93" s="152" t="s">
        <v>909</v>
      </c>
      <c r="H93" s="151" t="s">
        <v>21</v>
      </c>
      <c r="I93" s="153"/>
      <c r="L93" s="149"/>
      <c r="M93" s="154"/>
      <c r="T93" s="155"/>
      <c r="AT93" s="151" t="s">
        <v>146</v>
      </c>
      <c r="AU93" s="151" t="s">
        <v>82</v>
      </c>
      <c r="AV93" s="12" t="s">
        <v>80</v>
      </c>
      <c r="AW93" s="12" t="s">
        <v>34</v>
      </c>
      <c r="AX93" s="12" t="s">
        <v>73</v>
      </c>
      <c r="AY93" s="151" t="s">
        <v>135</v>
      </c>
    </row>
    <row r="94" spans="2:65" s="13" customFormat="1">
      <c r="B94" s="156"/>
      <c r="D94" s="150" t="s">
        <v>146</v>
      </c>
      <c r="E94" s="157" t="s">
        <v>21</v>
      </c>
      <c r="F94" s="158" t="s">
        <v>902</v>
      </c>
      <c r="H94" s="159">
        <v>1086.1959999999999</v>
      </c>
      <c r="I94" s="160"/>
      <c r="L94" s="156"/>
      <c r="M94" s="161"/>
      <c r="T94" s="162"/>
      <c r="AT94" s="157" t="s">
        <v>146</v>
      </c>
      <c r="AU94" s="157" t="s">
        <v>82</v>
      </c>
      <c r="AV94" s="13" t="s">
        <v>82</v>
      </c>
      <c r="AW94" s="13" t="s">
        <v>34</v>
      </c>
      <c r="AX94" s="13" t="s">
        <v>73</v>
      </c>
      <c r="AY94" s="157" t="s">
        <v>135</v>
      </c>
    </row>
    <row r="95" spans="2:65" s="14" customFormat="1">
      <c r="B95" s="163"/>
      <c r="D95" s="150" t="s">
        <v>146</v>
      </c>
      <c r="E95" s="164" t="s">
        <v>21</v>
      </c>
      <c r="F95" s="165" t="s">
        <v>153</v>
      </c>
      <c r="H95" s="166">
        <v>1086.1959999999999</v>
      </c>
      <c r="I95" s="167"/>
      <c r="L95" s="163"/>
      <c r="M95" s="168"/>
      <c r="T95" s="169"/>
      <c r="AT95" s="164" t="s">
        <v>146</v>
      </c>
      <c r="AU95" s="164" t="s">
        <v>82</v>
      </c>
      <c r="AV95" s="14" t="s">
        <v>92</v>
      </c>
      <c r="AW95" s="14" t="s">
        <v>34</v>
      </c>
      <c r="AX95" s="14" t="s">
        <v>80</v>
      </c>
      <c r="AY95" s="164" t="s">
        <v>135</v>
      </c>
    </row>
    <row r="96" spans="2:65" s="1" customFormat="1" ht="24.15" customHeight="1">
      <c r="B96" s="33"/>
      <c r="C96" s="132" t="s">
        <v>82</v>
      </c>
      <c r="D96" s="132" t="s">
        <v>138</v>
      </c>
      <c r="E96" s="133" t="s">
        <v>910</v>
      </c>
      <c r="F96" s="134" t="s">
        <v>911</v>
      </c>
      <c r="G96" s="135" t="s">
        <v>194</v>
      </c>
      <c r="H96" s="136">
        <v>65</v>
      </c>
      <c r="I96" s="137"/>
      <c r="J96" s="138">
        <f>ROUND(I96*H96,2)</f>
        <v>0</v>
      </c>
      <c r="K96" s="134" t="s">
        <v>21</v>
      </c>
      <c r="L96" s="33"/>
      <c r="M96" s="139" t="s">
        <v>21</v>
      </c>
      <c r="N96" s="140" t="s">
        <v>44</v>
      </c>
      <c r="P96" s="141">
        <f>O96*H96</f>
        <v>0</v>
      </c>
      <c r="Q96" s="141">
        <v>0</v>
      </c>
      <c r="R96" s="141">
        <f>Q96*H96</f>
        <v>0</v>
      </c>
      <c r="S96" s="141">
        <v>6.6000000000000003E-2</v>
      </c>
      <c r="T96" s="142">
        <f>S96*H96</f>
        <v>4.29</v>
      </c>
      <c r="AR96" s="143" t="s">
        <v>92</v>
      </c>
      <c r="AT96" s="143" t="s">
        <v>138</v>
      </c>
      <c r="AU96" s="143" t="s">
        <v>82</v>
      </c>
      <c r="AY96" s="18" t="s">
        <v>135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80</v>
      </c>
      <c r="BK96" s="144">
        <f>ROUND(I96*H96,2)</f>
        <v>0</v>
      </c>
      <c r="BL96" s="18" t="s">
        <v>92</v>
      </c>
      <c r="BM96" s="143" t="s">
        <v>912</v>
      </c>
    </row>
    <row r="97" spans="2:65" s="12" customFormat="1">
      <c r="B97" s="149"/>
      <c r="D97" s="150" t="s">
        <v>146</v>
      </c>
      <c r="E97" s="151" t="s">
        <v>21</v>
      </c>
      <c r="F97" s="152" t="s">
        <v>909</v>
      </c>
      <c r="H97" s="151" t="s">
        <v>21</v>
      </c>
      <c r="I97" s="153"/>
      <c r="L97" s="149"/>
      <c r="M97" s="154"/>
      <c r="T97" s="155"/>
      <c r="AT97" s="151" t="s">
        <v>146</v>
      </c>
      <c r="AU97" s="151" t="s">
        <v>82</v>
      </c>
      <c r="AV97" s="12" t="s">
        <v>80</v>
      </c>
      <c r="AW97" s="12" t="s">
        <v>34</v>
      </c>
      <c r="AX97" s="12" t="s">
        <v>73</v>
      </c>
      <c r="AY97" s="151" t="s">
        <v>135</v>
      </c>
    </row>
    <row r="98" spans="2:65" s="12" customFormat="1">
      <c r="B98" s="149"/>
      <c r="D98" s="150" t="s">
        <v>146</v>
      </c>
      <c r="E98" s="151" t="s">
        <v>21</v>
      </c>
      <c r="F98" s="152" t="s">
        <v>913</v>
      </c>
      <c r="H98" s="151" t="s">
        <v>21</v>
      </c>
      <c r="I98" s="153"/>
      <c r="L98" s="149"/>
      <c r="M98" s="154"/>
      <c r="T98" s="155"/>
      <c r="AT98" s="151" t="s">
        <v>146</v>
      </c>
      <c r="AU98" s="151" t="s">
        <v>82</v>
      </c>
      <c r="AV98" s="12" t="s">
        <v>80</v>
      </c>
      <c r="AW98" s="12" t="s">
        <v>34</v>
      </c>
      <c r="AX98" s="12" t="s">
        <v>73</v>
      </c>
      <c r="AY98" s="151" t="s">
        <v>135</v>
      </c>
    </row>
    <row r="99" spans="2:65" s="13" customFormat="1">
      <c r="B99" s="156"/>
      <c r="D99" s="150" t="s">
        <v>146</v>
      </c>
      <c r="E99" s="157" t="s">
        <v>21</v>
      </c>
      <c r="F99" s="158" t="s">
        <v>914</v>
      </c>
      <c r="H99" s="159">
        <v>65</v>
      </c>
      <c r="I99" s="160"/>
      <c r="L99" s="156"/>
      <c r="M99" s="161"/>
      <c r="T99" s="162"/>
      <c r="AT99" s="157" t="s">
        <v>146</v>
      </c>
      <c r="AU99" s="157" t="s">
        <v>82</v>
      </c>
      <c r="AV99" s="13" t="s">
        <v>82</v>
      </c>
      <c r="AW99" s="13" t="s">
        <v>34</v>
      </c>
      <c r="AX99" s="13" t="s">
        <v>73</v>
      </c>
      <c r="AY99" s="157" t="s">
        <v>135</v>
      </c>
    </row>
    <row r="100" spans="2:65" s="14" customFormat="1">
      <c r="B100" s="163"/>
      <c r="D100" s="150" t="s">
        <v>146</v>
      </c>
      <c r="E100" s="164" t="s">
        <v>21</v>
      </c>
      <c r="F100" s="165" t="s">
        <v>153</v>
      </c>
      <c r="H100" s="166">
        <v>65</v>
      </c>
      <c r="I100" s="167"/>
      <c r="L100" s="163"/>
      <c r="M100" s="168"/>
      <c r="T100" s="169"/>
      <c r="AT100" s="164" t="s">
        <v>146</v>
      </c>
      <c r="AU100" s="164" t="s">
        <v>82</v>
      </c>
      <c r="AV100" s="14" t="s">
        <v>92</v>
      </c>
      <c r="AW100" s="14" t="s">
        <v>34</v>
      </c>
      <c r="AX100" s="14" t="s">
        <v>80</v>
      </c>
      <c r="AY100" s="164" t="s">
        <v>135</v>
      </c>
    </row>
    <row r="101" spans="2:65" s="1" customFormat="1" ht="24.15" customHeight="1">
      <c r="B101" s="33"/>
      <c r="C101" s="132" t="s">
        <v>89</v>
      </c>
      <c r="D101" s="132" t="s">
        <v>138</v>
      </c>
      <c r="E101" s="133" t="s">
        <v>915</v>
      </c>
      <c r="F101" s="134" t="s">
        <v>916</v>
      </c>
      <c r="G101" s="135" t="s">
        <v>194</v>
      </c>
      <c r="H101" s="136">
        <v>54.31</v>
      </c>
      <c r="I101" s="137"/>
      <c r="J101" s="138">
        <f>ROUND(I101*H101,2)</f>
        <v>0</v>
      </c>
      <c r="K101" s="134" t="s">
        <v>21</v>
      </c>
      <c r="L101" s="33"/>
      <c r="M101" s="139" t="s">
        <v>21</v>
      </c>
      <c r="N101" s="140" t="s">
        <v>44</v>
      </c>
      <c r="P101" s="141">
        <f>O101*H101</f>
        <v>0</v>
      </c>
      <c r="Q101" s="141">
        <v>0</v>
      </c>
      <c r="R101" s="141">
        <f>Q101*H101</f>
        <v>0</v>
      </c>
      <c r="S101" s="141">
        <v>6.6000000000000003E-2</v>
      </c>
      <c r="T101" s="142">
        <f>S101*H101</f>
        <v>3.5844600000000004</v>
      </c>
      <c r="AR101" s="143" t="s">
        <v>92</v>
      </c>
      <c r="AT101" s="143" t="s">
        <v>138</v>
      </c>
      <c r="AU101" s="143" t="s">
        <v>82</v>
      </c>
      <c r="AY101" s="18" t="s">
        <v>135</v>
      </c>
      <c r="BE101" s="144">
        <f>IF(N101="základní",J101,0)</f>
        <v>0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8" t="s">
        <v>80</v>
      </c>
      <c r="BK101" s="144">
        <f>ROUND(I101*H101,2)</f>
        <v>0</v>
      </c>
      <c r="BL101" s="18" t="s">
        <v>92</v>
      </c>
      <c r="BM101" s="143" t="s">
        <v>917</v>
      </c>
    </row>
    <row r="102" spans="2:65" s="12" customFormat="1">
      <c r="B102" s="149"/>
      <c r="D102" s="150" t="s">
        <v>146</v>
      </c>
      <c r="E102" s="151" t="s">
        <v>21</v>
      </c>
      <c r="F102" s="152" t="s">
        <v>918</v>
      </c>
      <c r="H102" s="151" t="s">
        <v>21</v>
      </c>
      <c r="I102" s="153"/>
      <c r="L102" s="149"/>
      <c r="M102" s="154"/>
      <c r="T102" s="155"/>
      <c r="AT102" s="151" t="s">
        <v>146</v>
      </c>
      <c r="AU102" s="151" t="s">
        <v>82</v>
      </c>
      <c r="AV102" s="12" t="s">
        <v>80</v>
      </c>
      <c r="AW102" s="12" t="s">
        <v>34</v>
      </c>
      <c r="AX102" s="12" t="s">
        <v>73</v>
      </c>
      <c r="AY102" s="151" t="s">
        <v>135</v>
      </c>
    </row>
    <row r="103" spans="2:65" s="13" customFormat="1">
      <c r="B103" s="156"/>
      <c r="D103" s="150" t="s">
        <v>146</v>
      </c>
      <c r="E103" s="157" t="s">
        <v>21</v>
      </c>
      <c r="F103" s="158" t="s">
        <v>919</v>
      </c>
      <c r="H103" s="159">
        <v>54.31</v>
      </c>
      <c r="I103" s="160"/>
      <c r="L103" s="156"/>
      <c r="M103" s="161"/>
      <c r="T103" s="162"/>
      <c r="AT103" s="157" t="s">
        <v>146</v>
      </c>
      <c r="AU103" s="157" t="s">
        <v>82</v>
      </c>
      <c r="AV103" s="13" t="s">
        <v>82</v>
      </c>
      <c r="AW103" s="13" t="s">
        <v>34</v>
      </c>
      <c r="AX103" s="13" t="s">
        <v>73</v>
      </c>
      <c r="AY103" s="157" t="s">
        <v>135</v>
      </c>
    </row>
    <row r="104" spans="2:65" s="14" customFormat="1">
      <c r="B104" s="163"/>
      <c r="D104" s="150" t="s">
        <v>146</v>
      </c>
      <c r="E104" s="164" t="s">
        <v>21</v>
      </c>
      <c r="F104" s="165" t="s">
        <v>153</v>
      </c>
      <c r="H104" s="166">
        <v>54.31</v>
      </c>
      <c r="I104" s="167"/>
      <c r="L104" s="163"/>
      <c r="M104" s="168"/>
      <c r="T104" s="169"/>
      <c r="AT104" s="164" t="s">
        <v>146</v>
      </c>
      <c r="AU104" s="164" t="s">
        <v>82</v>
      </c>
      <c r="AV104" s="14" t="s">
        <v>92</v>
      </c>
      <c r="AW104" s="14" t="s">
        <v>34</v>
      </c>
      <c r="AX104" s="14" t="s">
        <v>80</v>
      </c>
      <c r="AY104" s="164" t="s">
        <v>135</v>
      </c>
    </row>
    <row r="105" spans="2:65" s="1" customFormat="1" ht="24.15" customHeight="1">
      <c r="B105" s="33"/>
      <c r="C105" s="132" t="s">
        <v>92</v>
      </c>
      <c r="D105" s="132" t="s">
        <v>138</v>
      </c>
      <c r="E105" s="133" t="s">
        <v>920</v>
      </c>
      <c r="F105" s="134" t="s">
        <v>921</v>
      </c>
      <c r="G105" s="135" t="s">
        <v>194</v>
      </c>
      <c r="H105" s="136">
        <v>1086.1959999999999</v>
      </c>
      <c r="I105" s="137"/>
      <c r="J105" s="138">
        <f>ROUND(I105*H105,2)</f>
        <v>0</v>
      </c>
      <c r="K105" s="134" t="s">
        <v>21</v>
      </c>
      <c r="L105" s="33"/>
      <c r="M105" s="139" t="s">
        <v>21</v>
      </c>
      <c r="N105" s="140" t="s">
        <v>44</v>
      </c>
      <c r="P105" s="141">
        <f>O105*H105</f>
        <v>0</v>
      </c>
      <c r="Q105" s="141">
        <v>0</v>
      </c>
      <c r="R105" s="141">
        <f>Q105*H105</f>
        <v>0</v>
      </c>
      <c r="S105" s="141">
        <v>2.5000000000000001E-2</v>
      </c>
      <c r="T105" s="142">
        <f>S105*H105</f>
        <v>27.154899999999998</v>
      </c>
      <c r="AR105" s="143" t="s">
        <v>92</v>
      </c>
      <c r="AT105" s="143" t="s">
        <v>138</v>
      </c>
      <c r="AU105" s="143" t="s">
        <v>82</v>
      </c>
      <c r="AY105" s="18" t="s">
        <v>135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80</v>
      </c>
      <c r="BK105" s="144">
        <f>ROUND(I105*H105,2)</f>
        <v>0</v>
      </c>
      <c r="BL105" s="18" t="s">
        <v>92</v>
      </c>
      <c r="BM105" s="143" t="s">
        <v>922</v>
      </c>
    </row>
    <row r="106" spans="2:65" s="12" customFormat="1">
      <c r="B106" s="149"/>
      <c r="D106" s="150" t="s">
        <v>146</v>
      </c>
      <c r="E106" s="151" t="s">
        <v>21</v>
      </c>
      <c r="F106" s="152" t="s">
        <v>544</v>
      </c>
      <c r="H106" s="151" t="s">
        <v>21</v>
      </c>
      <c r="I106" s="153"/>
      <c r="L106" s="149"/>
      <c r="M106" s="154"/>
      <c r="T106" s="155"/>
      <c r="AT106" s="151" t="s">
        <v>146</v>
      </c>
      <c r="AU106" s="151" t="s">
        <v>82</v>
      </c>
      <c r="AV106" s="12" t="s">
        <v>80</v>
      </c>
      <c r="AW106" s="12" t="s">
        <v>34</v>
      </c>
      <c r="AX106" s="12" t="s">
        <v>73</v>
      </c>
      <c r="AY106" s="151" t="s">
        <v>135</v>
      </c>
    </row>
    <row r="107" spans="2:65" s="13" customFormat="1">
      <c r="B107" s="156"/>
      <c r="D107" s="150" t="s">
        <v>146</v>
      </c>
      <c r="E107" s="157" t="s">
        <v>21</v>
      </c>
      <c r="F107" s="158" t="s">
        <v>545</v>
      </c>
      <c r="H107" s="159">
        <v>1618.53</v>
      </c>
      <c r="I107" s="160"/>
      <c r="L107" s="156"/>
      <c r="M107" s="161"/>
      <c r="T107" s="162"/>
      <c r="AT107" s="157" t="s">
        <v>146</v>
      </c>
      <c r="AU107" s="157" t="s">
        <v>82</v>
      </c>
      <c r="AV107" s="13" t="s">
        <v>82</v>
      </c>
      <c r="AW107" s="13" t="s">
        <v>34</v>
      </c>
      <c r="AX107" s="13" t="s">
        <v>73</v>
      </c>
      <c r="AY107" s="157" t="s">
        <v>135</v>
      </c>
    </row>
    <row r="108" spans="2:65" s="13" customFormat="1">
      <c r="B108" s="156"/>
      <c r="D108" s="150" t="s">
        <v>146</v>
      </c>
      <c r="E108" s="157" t="s">
        <v>21</v>
      </c>
      <c r="F108" s="158" t="s">
        <v>546</v>
      </c>
      <c r="H108" s="159">
        <v>-532.33399999999995</v>
      </c>
      <c r="I108" s="160"/>
      <c r="L108" s="156"/>
      <c r="M108" s="161"/>
      <c r="T108" s="162"/>
      <c r="AT108" s="157" t="s">
        <v>146</v>
      </c>
      <c r="AU108" s="157" t="s">
        <v>82</v>
      </c>
      <c r="AV108" s="13" t="s">
        <v>82</v>
      </c>
      <c r="AW108" s="13" t="s">
        <v>34</v>
      </c>
      <c r="AX108" s="13" t="s">
        <v>73</v>
      </c>
      <c r="AY108" s="157" t="s">
        <v>135</v>
      </c>
    </row>
    <row r="109" spans="2:65" s="15" customFormat="1">
      <c r="B109" s="175"/>
      <c r="D109" s="150" t="s">
        <v>146</v>
      </c>
      <c r="E109" s="176" t="s">
        <v>903</v>
      </c>
      <c r="F109" s="177" t="s">
        <v>426</v>
      </c>
      <c r="H109" s="178">
        <v>1086.1959999999999</v>
      </c>
      <c r="I109" s="179"/>
      <c r="L109" s="175"/>
      <c r="M109" s="180"/>
      <c r="T109" s="181"/>
      <c r="AT109" s="176" t="s">
        <v>146</v>
      </c>
      <c r="AU109" s="176" t="s">
        <v>82</v>
      </c>
      <c r="AV109" s="15" t="s">
        <v>89</v>
      </c>
      <c r="AW109" s="15" t="s">
        <v>34</v>
      </c>
      <c r="AX109" s="15" t="s">
        <v>73</v>
      </c>
      <c r="AY109" s="176" t="s">
        <v>135</v>
      </c>
    </row>
    <row r="110" spans="2:65" s="14" customFormat="1">
      <c r="B110" s="163"/>
      <c r="D110" s="150" t="s">
        <v>146</v>
      </c>
      <c r="E110" s="164" t="s">
        <v>21</v>
      </c>
      <c r="F110" s="165" t="s">
        <v>153</v>
      </c>
      <c r="H110" s="166">
        <v>1086.1959999999999</v>
      </c>
      <c r="I110" s="167"/>
      <c r="L110" s="163"/>
      <c r="M110" s="168"/>
      <c r="T110" s="169"/>
      <c r="AT110" s="164" t="s">
        <v>146</v>
      </c>
      <c r="AU110" s="164" t="s">
        <v>82</v>
      </c>
      <c r="AV110" s="14" t="s">
        <v>92</v>
      </c>
      <c r="AW110" s="14" t="s">
        <v>34</v>
      </c>
      <c r="AX110" s="14" t="s">
        <v>80</v>
      </c>
      <c r="AY110" s="164" t="s">
        <v>135</v>
      </c>
    </row>
    <row r="111" spans="2:65" s="1" customFormat="1" ht="24.15" customHeight="1">
      <c r="B111" s="33"/>
      <c r="C111" s="132" t="s">
        <v>183</v>
      </c>
      <c r="D111" s="132" t="s">
        <v>138</v>
      </c>
      <c r="E111" s="133" t="s">
        <v>923</v>
      </c>
      <c r="F111" s="134" t="s">
        <v>924</v>
      </c>
      <c r="G111" s="135" t="s">
        <v>194</v>
      </c>
      <c r="H111" s="136">
        <v>1086.1959999999999</v>
      </c>
      <c r="I111" s="137"/>
      <c r="J111" s="138">
        <f>ROUND(I111*H111,2)</f>
        <v>0</v>
      </c>
      <c r="K111" s="134" t="s">
        <v>21</v>
      </c>
      <c r="L111" s="33"/>
      <c r="M111" s="139" t="s">
        <v>21</v>
      </c>
      <c r="N111" s="140" t="s">
        <v>44</v>
      </c>
      <c r="P111" s="141">
        <f>O111*H111</f>
        <v>0</v>
      </c>
      <c r="Q111" s="141">
        <v>0</v>
      </c>
      <c r="R111" s="141">
        <f>Q111*H111</f>
        <v>0</v>
      </c>
      <c r="S111" s="141">
        <v>2.5000000000000001E-2</v>
      </c>
      <c r="T111" s="142">
        <f>S111*H111</f>
        <v>27.154899999999998</v>
      </c>
      <c r="AR111" s="143" t="s">
        <v>92</v>
      </c>
      <c r="AT111" s="143" t="s">
        <v>138</v>
      </c>
      <c r="AU111" s="143" t="s">
        <v>82</v>
      </c>
      <c r="AY111" s="18" t="s">
        <v>135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8" t="s">
        <v>80</v>
      </c>
      <c r="BK111" s="144">
        <f>ROUND(I111*H111,2)</f>
        <v>0</v>
      </c>
      <c r="BL111" s="18" t="s">
        <v>92</v>
      </c>
      <c r="BM111" s="143" t="s">
        <v>925</v>
      </c>
    </row>
    <row r="112" spans="2:65" s="1" customFormat="1" ht="28.8">
      <c r="B112" s="33"/>
      <c r="D112" s="150" t="s">
        <v>158</v>
      </c>
      <c r="F112" s="170" t="s">
        <v>926</v>
      </c>
      <c r="I112" s="147"/>
      <c r="L112" s="33"/>
      <c r="M112" s="148"/>
      <c r="T112" s="54"/>
      <c r="AT112" s="18" t="s">
        <v>158</v>
      </c>
      <c r="AU112" s="18" t="s">
        <v>82</v>
      </c>
    </row>
    <row r="113" spans="2:65" s="12" customFormat="1">
      <c r="B113" s="149"/>
      <c r="D113" s="150" t="s">
        <v>146</v>
      </c>
      <c r="E113" s="151" t="s">
        <v>21</v>
      </c>
      <c r="F113" s="152" t="s">
        <v>909</v>
      </c>
      <c r="H113" s="151" t="s">
        <v>21</v>
      </c>
      <c r="I113" s="153"/>
      <c r="L113" s="149"/>
      <c r="M113" s="154"/>
      <c r="T113" s="155"/>
      <c r="AT113" s="151" t="s">
        <v>146</v>
      </c>
      <c r="AU113" s="151" t="s">
        <v>82</v>
      </c>
      <c r="AV113" s="12" t="s">
        <v>80</v>
      </c>
      <c r="AW113" s="12" t="s">
        <v>34</v>
      </c>
      <c r="AX113" s="12" t="s">
        <v>73</v>
      </c>
      <c r="AY113" s="151" t="s">
        <v>135</v>
      </c>
    </row>
    <row r="114" spans="2:65" s="13" customFormat="1">
      <c r="B114" s="156"/>
      <c r="D114" s="150" t="s">
        <v>146</v>
      </c>
      <c r="E114" s="157" t="s">
        <v>21</v>
      </c>
      <c r="F114" s="158" t="s">
        <v>545</v>
      </c>
      <c r="H114" s="159">
        <v>1618.53</v>
      </c>
      <c r="I114" s="160"/>
      <c r="L114" s="156"/>
      <c r="M114" s="161"/>
      <c r="T114" s="162"/>
      <c r="AT114" s="157" t="s">
        <v>146</v>
      </c>
      <c r="AU114" s="157" t="s">
        <v>82</v>
      </c>
      <c r="AV114" s="13" t="s">
        <v>82</v>
      </c>
      <c r="AW114" s="13" t="s">
        <v>34</v>
      </c>
      <c r="AX114" s="13" t="s">
        <v>73</v>
      </c>
      <c r="AY114" s="157" t="s">
        <v>135</v>
      </c>
    </row>
    <row r="115" spans="2:65" s="13" customFormat="1">
      <c r="B115" s="156"/>
      <c r="D115" s="150" t="s">
        <v>146</v>
      </c>
      <c r="E115" s="157" t="s">
        <v>21</v>
      </c>
      <c r="F115" s="158" t="s">
        <v>546</v>
      </c>
      <c r="H115" s="159">
        <v>-532.33399999999995</v>
      </c>
      <c r="I115" s="160"/>
      <c r="L115" s="156"/>
      <c r="M115" s="161"/>
      <c r="T115" s="162"/>
      <c r="AT115" s="157" t="s">
        <v>146</v>
      </c>
      <c r="AU115" s="157" t="s">
        <v>82</v>
      </c>
      <c r="AV115" s="13" t="s">
        <v>82</v>
      </c>
      <c r="AW115" s="13" t="s">
        <v>34</v>
      </c>
      <c r="AX115" s="13" t="s">
        <v>73</v>
      </c>
      <c r="AY115" s="157" t="s">
        <v>135</v>
      </c>
    </row>
    <row r="116" spans="2:65" s="15" customFormat="1">
      <c r="B116" s="175"/>
      <c r="D116" s="150" t="s">
        <v>146</v>
      </c>
      <c r="E116" s="176" t="s">
        <v>902</v>
      </c>
      <c r="F116" s="177" t="s">
        <v>426</v>
      </c>
      <c r="H116" s="178">
        <v>1086.1959999999999</v>
      </c>
      <c r="I116" s="179"/>
      <c r="L116" s="175"/>
      <c r="M116" s="180"/>
      <c r="T116" s="181"/>
      <c r="AT116" s="176" t="s">
        <v>146</v>
      </c>
      <c r="AU116" s="176" t="s">
        <v>82</v>
      </c>
      <c r="AV116" s="15" t="s">
        <v>89</v>
      </c>
      <c r="AW116" s="15" t="s">
        <v>34</v>
      </c>
      <c r="AX116" s="15" t="s">
        <v>73</v>
      </c>
      <c r="AY116" s="176" t="s">
        <v>135</v>
      </c>
    </row>
    <row r="117" spans="2:65" s="14" customFormat="1">
      <c r="B117" s="163"/>
      <c r="D117" s="150" t="s">
        <v>146</v>
      </c>
      <c r="E117" s="164" t="s">
        <v>21</v>
      </c>
      <c r="F117" s="165" t="s">
        <v>153</v>
      </c>
      <c r="H117" s="166">
        <v>1086.1959999999999</v>
      </c>
      <c r="I117" s="167"/>
      <c r="L117" s="163"/>
      <c r="M117" s="168"/>
      <c r="T117" s="169"/>
      <c r="AT117" s="164" t="s">
        <v>146</v>
      </c>
      <c r="AU117" s="164" t="s">
        <v>82</v>
      </c>
      <c r="AV117" s="14" t="s">
        <v>92</v>
      </c>
      <c r="AW117" s="14" t="s">
        <v>34</v>
      </c>
      <c r="AX117" s="14" t="s">
        <v>80</v>
      </c>
      <c r="AY117" s="164" t="s">
        <v>135</v>
      </c>
    </row>
    <row r="118" spans="2:65" s="1" customFormat="1" ht="24.15" customHeight="1">
      <c r="B118" s="33"/>
      <c r="C118" s="132" t="s">
        <v>191</v>
      </c>
      <c r="D118" s="132" t="s">
        <v>138</v>
      </c>
      <c r="E118" s="133" t="s">
        <v>927</v>
      </c>
      <c r="F118" s="134" t="s">
        <v>928</v>
      </c>
      <c r="G118" s="135" t="s">
        <v>194</v>
      </c>
      <c r="H118" s="136">
        <v>54.31</v>
      </c>
      <c r="I118" s="137"/>
      <c r="J118" s="138">
        <f>ROUND(I118*H118,2)</f>
        <v>0</v>
      </c>
      <c r="K118" s="134" t="s">
        <v>142</v>
      </c>
      <c r="L118" s="33"/>
      <c r="M118" s="139" t="s">
        <v>21</v>
      </c>
      <c r="N118" s="140" t="s">
        <v>44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92</v>
      </c>
      <c r="AT118" s="143" t="s">
        <v>138</v>
      </c>
      <c r="AU118" s="143" t="s">
        <v>82</v>
      </c>
      <c r="AY118" s="18" t="s">
        <v>135</v>
      </c>
      <c r="BE118" s="144">
        <f>IF(N118="základní",J118,0)</f>
        <v>0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8" t="s">
        <v>80</v>
      </c>
      <c r="BK118" s="144">
        <f>ROUND(I118*H118,2)</f>
        <v>0</v>
      </c>
      <c r="BL118" s="18" t="s">
        <v>92</v>
      </c>
      <c r="BM118" s="143" t="s">
        <v>929</v>
      </c>
    </row>
    <row r="119" spans="2:65" s="1" customFormat="1">
      <c r="B119" s="33"/>
      <c r="D119" s="145" t="s">
        <v>144</v>
      </c>
      <c r="F119" s="146" t="s">
        <v>930</v>
      </c>
      <c r="I119" s="147"/>
      <c r="L119" s="33"/>
      <c r="M119" s="148"/>
      <c r="T119" s="54"/>
      <c r="AT119" s="18" t="s">
        <v>144</v>
      </c>
      <c r="AU119" s="18" t="s">
        <v>82</v>
      </c>
    </row>
    <row r="120" spans="2:65" s="12" customFormat="1">
      <c r="B120" s="149"/>
      <c r="D120" s="150" t="s">
        <v>146</v>
      </c>
      <c r="E120" s="151" t="s">
        <v>21</v>
      </c>
      <c r="F120" s="152" t="s">
        <v>918</v>
      </c>
      <c r="H120" s="151" t="s">
        <v>21</v>
      </c>
      <c r="I120" s="153"/>
      <c r="L120" s="149"/>
      <c r="M120" s="154"/>
      <c r="T120" s="155"/>
      <c r="AT120" s="151" t="s">
        <v>146</v>
      </c>
      <c r="AU120" s="151" t="s">
        <v>82</v>
      </c>
      <c r="AV120" s="12" t="s">
        <v>80</v>
      </c>
      <c r="AW120" s="12" t="s">
        <v>34</v>
      </c>
      <c r="AX120" s="12" t="s">
        <v>73</v>
      </c>
      <c r="AY120" s="151" t="s">
        <v>135</v>
      </c>
    </row>
    <row r="121" spans="2:65" s="13" customFormat="1">
      <c r="B121" s="156"/>
      <c r="D121" s="150" t="s">
        <v>146</v>
      </c>
      <c r="E121" s="157" t="s">
        <v>21</v>
      </c>
      <c r="F121" s="158" t="s">
        <v>919</v>
      </c>
      <c r="H121" s="159">
        <v>54.31</v>
      </c>
      <c r="I121" s="160"/>
      <c r="L121" s="156"/>
      <c r="M121" s="161"/>
      <c r="T121" s="162"/>
      <c r="AT121" s="157" t="s">
        <v>146</v>
      </c>
      <c r="AU121" s="157" t="s">
        <v>82</v>
      </c>
      <c r="AV121" s="13" t="s">
        <v>82</v>
      </c>
      <c r="AW121" s="13" t="s">
        <v>34</v>
      </c>
      <c r="AX121" s="13" t="s">
        <v>73</v>
      </c>
      <c r="AY121" s="157" t="s">
        <v>135</v>
      </c>
    </row>
    <row r="122" spans="2:65" s="14" customFormat="1">
      <c r="B122" s="163"/>
      <c r="D122" s="150" t="s">
        <v>146</v>
      </c>
      <c r="E122" s="164" t="s">
        <v>21</v>
      </c>
      <c r="F122" s="165" t="s">
        <v>153</v>
      </c>
      <c r="H122" s="166">
        <v>54.31</v>
      </c>
      <c r="I122" s="167"/>
      <c r="L122" s="163"/>
      <c r="M122" s="168"/>
      <c r="T122" s="169"/>
      <c r="AT122" s="164" t="s">
        <v>146</v>
      </c>
      <c r="AU122" s="164" t="s">
        <v>82</v>
      </c>
      <c r="AV122" s="14" t="s">
        <v>92</v>
      </c>
      <c r="AW122" s="14" t="s">
        <v>34</v>
      </c>
      <c r="AX122" s="14" t="s">
        <v>80</v>
      </c>
      <c r="AY122" s="164" t="s">
        <v>135</v>
      </c>
    </row>
    <row r="123" spans="2:65" s="1" customFormat="1" ht="24.15" customHeight="1">
      <c r="B123" s="33"/>
      <c r="C123" s="132" t="s">
        <v>198</v>
      </c>
      <c r="D123" s="132" t="s">
        <v>138</v>
      </c>
      <c r="E123" s="133" t="s">
        <v>931</v>
      </c>
      <c r="F123" s="134" t="s">
        <v>932</v>
      </c>
      <c r="G123" s="135" t="s">
        <v>194</v>
      </c>
      <c r="H123" s="136">
        <v>108.62</v>
      </c>
      <c r="I123" s="137"/>
      <c r="J123" s="138">
        <f>ROUND(I123*H123,2)</f>
        <v>0</v>
      </c>
      <c r="K123" s="134" t="s">
        <v>142</v>
      </c>
      <c r="L123" s="33"/>
      <c r="M123" s="139" t="s">
        <v>21</v>
      </c>
      <c r="N123" s="140" t="s">
        <v>44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92</v>
      </c>
      <c r="AT123" s="143" t="s">
        <v>138</v>
      </c>
      <c r="AU123" s="143" t="s">
        <v>82</v>
      </c>
      <c r="AY123" s="18" t="s">
        <v>135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8" t="s">
        <v>80</v>
      </c>
      <c r="BK123" s="144">
        <f>ROUND(I123*H123,2)</f>
        <v>0</v>
      </c>
      <c r="BL123" s="18" t="s">
        <v>92</v>
      </c>
      <c r="BM123" s="143" t="s">
        <v>933</v>
      </c>
    </row>
    <row r="124" spans="2:65" s="1" customFormat="1">
      <c r="B124" s="33"/>
      <c r="D124" s="145" t="s">
        <v>144</v>
      </c>
      <c r="F124" s="146" t="s">
        <v>934</v>
      </c>
      <c r="I124" s="147"/>
      <c r="L124" s="33"/>
      <c r="M124" s="148"/>
      <c r="T124" s="54"/>
      <c r="AT124" s="18" t="s">
        <v>144</v>
      </c>
      <c r="AU124" s="18" t="s">
        <v>82</v>
      </c>
    </row>
    <row r="125" spans="2:65" s="12" customFormat="1">
      <c r="B125" s="149"/>
      <c r="D125" s="150" t="s">
        <v>146</v>
      </c>
      <c r="E125" s="151" t="s">
        <v>21</v>
      </c>
      <c r="F125" s="152" t="s">
        <v>909</v>
      </c>
      <c r="H125" s="151" t="s">
        <v>21</v>
      </c>
      <c r="I125" s="153"/>
      <c r="L125" s="149"/>
      <c r="M125" s="154"/>
      <c r="T125" s="155"/>
      <c r="AT125" s="151" t="s">
        <v>146</v>
      </c>
      <c r="AU125" s="151" t="s">
        <v>82</v>
      </c>
      <c r="AV125" s="12" t="s">
        <v>80</v>
      </c>
      <c r="AW125" s="12" t="s">
        <v>34</v>
      </c>
      <c r="AX125" s="12" t="s">
        <v>73</v>
      </c>
      <c r="AY125" s="151" t="s">
        <v>135</v>
      </c>
    </row>
    <row r="126" spans="2:65" s="12" customFormat="1">
      <c r="B126" s="149"/>
      <c r="D126" s="150" t="s">
        <v>146</v>
      </c>
      <c r="E126" s="151" t="s">
        <v>21</v>
      </c>
      <c r="F126" s="152" t="s">
        <v>935</v>
      </c>
      <c r="H126" s="151" t="s">
        <v>21</v>
      </c>
      <c r="I126" s="153"/>
      <c r="L126" s="149"/>
      <c r="M126" s="154"/>
      <c r="T126" s="155"/>
      <c r="AT126" s="151" t="s">
        <v>146</v>
      </c>
      <c r="AU126" s="151" t="s">
        <v>82</v>
      </c>
      <c r="AV126" s="12" t="s">
        <v>80</v>
      </c>
      <c r="AW126" s="12" t="s">
        <v>34</v>
      </c>
      <c r="AX126" s="12" t="s">
        <v>73</v>
      </c>
      <c r="AY126" s="151" t="s">
        <v>135</v>
      </c>
    </row>
    <row r="127" spans="2:65" s="13" customFormat="1">
      <c r="B127" s="156"/>
      <c r="D127" s="150" t="s">
        <v>146</v>
      </c>
      <c r="E127" s="157" t="s">
        <v>21</v>
      </c>
      <c r="F127" s="158" t="s">
        <v>936</v>
      </c>
      <c r="H127" s="159">
        <v>108.62</v>
      </c>
      <c r="I127" s="160"/>
      <c r="L127" s="156"/>
      <c r="M127" s="161"/>
      <c r="T127" s="162"/>
      <c r="AT127" s="157" t="s">
        <v>146</v>
      </c>
      <c r="AU127" s="157" t="s">
        <v>82</v>
      </c>
      <c r="AV127" s="13" t="s">
        <v>82</v>
      </c>
      <c r="AW127" s="13" t="s">
        <v>34</v>
      </c>
      <c r="AX127" s="13" t="s">
        <v>73</v>
      </c>
      <c r="AY127" s="157" t="s">
        <v>135</v>
      </c>
    </row>
    <row r="128" spans="2:65" s="14" customFormat="1">
      <c r="B128" s="163"/>
      <c r="D128" s="150" t="s">
        <v>146</v>
      </c>
      <c r="E128" s="164" t="s">
        <v>21</v>
      </c>
      <c r="F128" s="165" t="s">
        <v>153</v>
      </c>
      <c r="H128" s="166">
        <v>108.62</v>
      </c>
      <c r="I128" s="167"/>
      <c r="L128" s="163"/>
      <c r="M128" s="168"/>
      <c r="T128" s="169"/>
      <c r="AT128" s="164" t="s">
        <v>146</v>
      </c>
      <c r="AU128" s="164" t="s">
        <v>82</v>
      </c>
      <c r="AV128" s="14" t="s">
        <v>92</v>
      </c>
      <c r="AW128" s="14" t="s">
        <v>34</v>
      </c>
      <c r="AX128" s="14" t="s">
        <v>80</v>
      </c>
      <c r="AY128" s="164" t="s">
        <v>135</v>
      </c>
    </row>
    <row r="129" spans="2:65" s="1" customFormat="1" ht="37.950000000000003" customHeight="1">
      <c r="B129" s="33"/>
      <c r="C129" s="132" t="s">
        <v>204</v>
      </c>
      <c r="D129" s="132" t="s">
        <v>138</v>
      </c>
      <c r="E129" s="133" t="s">
        <v>937</v>
      </c>
      <c r="F129" s="134" t="s">
        <v>938</v>
      </c>
      <c r="G129" s="135" t="s">
        <v>194</v>
      </c>
      <c r="H129" s="136">
        <v>65</v>
      </c>
      <c r="I129" s="137"/>
      <c r="J129" s="138">
        <f>ROUND(I129*H129,2)</f>
        <v>0</v>
      </c>
      <c r="K129" s="134" t="s">
        <v>21</v>
      </c>
      <c r="L129" s="33"/>
      <c r="M129" s="139" t="s">
        <v>21</v>
      </c>
      <c r="N129" s="140" t="s">
        <v>44</v>
      </c>
      <c r="P129" s="141">
        <f>O129*H129</f>
        <v>0</v>
      </c>
      <c r="Q129" s="141">
        <v>4.2200000000000001E-2</v>
      </c>
      <c r="R129" s="141">
        <f>Q129*H129</f>
        <v>2.7429999999999999</v>
      </c>
      <c r="S129" s="141">
        <v>0</v>
      </c>
      <c r="T129" s="142">
        <f>S129*H129</f>
        <v>0</v>
      </c>
      <c r="AR129" s="143" t="s">
        <v>92</v>
      </c>
      <c r="AT129" s="143" t="s">
        <v>138</v>
      </c>
      <c r="AU129" s="143" t="s">
        <v>82</v>
      </c>
      <c r="AY129" s="18" t="s">
        <v>135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8" t="s">
        <v>80</v>
      </c>
      <c r="BK129" s="144">
        <f>ROUND(I129*H129,2)</f>
        <v>0</v>
      </c>
      <c r="BL129" s="18" t="s">
        <v>92</v>
      </c>
      <c r="BM129" s="143" t="s">
        <v>939</v>
      </c>
    </row>
    <row r="130" spans="2:65" s="13" customFormat="1">
      <c r="B130" s="156"/>
      <c r="D130" s="150" t="s">
        <v>146</v>
      </c>
      <c r="E130" s="157" t="s">
        <v>21</v>
      </c>
      <c r="F130" s="158" t="s">
        <v>914</v>
      </c>
      <c r="H130" s="159">
        <v>65</v>
      </c>
      <c r="I130" s="160"/>
      <c r="L130" s="156"/>
      <c r="M130" s="161"/>
      <c r="T130" s="162"/>
      <c r="AT130" s="157" t="s">
        <v>146</v>
      </c>
      <c r="AU130" s="157" t="s">
        <v>82</v>
      </c>
      <c r="AV130" s="13" t="s">
        <v>82</v>
      </c>
      <c r="AW130" s="13" t="s">
        <v>34</v>
      </c>
      <c r="AX130" s="13" t="s">
        <v>73</v>
      </c>
      <c r="AY130" s="157" t="s">
        <v>135</v>
      </c>
    </row>
    <row r="131" spans="2:65" s="14" customFormat="1">
      <c r="B131" s="163"/>
      <c r="D131" s="150" t="s">
        <v>146</v>
      </c>
      <c r="E131" s="164" t="s">
        <v>21</v>
      </c>
      <c r="F131" s="165" t="s">
        <v>153</v>
      </c>
      <c r="H131" s="166">
        <v>65</v>
      </c>
      <c r="I131" s="167"/>
      <c r="L131" s="163"/>
      <c r="M131" s="168"/>
      <c r="T131" s="169"/>
      <c r="AT131" s="164" t="s">
        <v>146</v>
      </c>
      <c r="AU131" s="164" t="s">
        <v>82</v>
      </c>
      <c r="AV131" s="14" t="s">
        <v>92</v>
      </c>
      <c r="AW131" s="14" t="s">
        <v>34</v>
      </c>
      <c r="AX131" s="14" t="s">
        <v>80</v>
      </c>
      <c r="AY131" s="164" t="s">
        <v>135</v>
      </c>
    </row>
    <row r="132" spans="2:65" s="1" customFormat="1" ht="44.25" customHeight="1">
      <c r="B132" s="33"/>
      <c r="C132" s="132" t="s">
        <v>136</v>
      </c>
      <c r="D132" s="132" t="s">
        <v>138</v>
      </c>
      <c r="E132" s="133" t="s">
        <v>940</v>
      </c>
      <c r="F132" s="134" t="s">
        <v>941</v>
      </c>
      <c r="G132" s="135" t="s">
        <v>194</v>
      </c>
      <c r="H132" s="136">
        <v>54.31</v>
      </c>
      <c r="I132" s="137"/>
      <c r="J132" s="138">
        <f>ROUND(I132*H132,2)</f>
        <v>0</v>
      </c>
      <c r="K132" s="134" t="s">
        <v>21</v>
      </c>
      <c r="L132" s="33"/>
      <c r="M132" s="139" t="s">
        <v>21</v>
      </c>
      <c r="N132" s="140" t="s">
        <v>44</v>
      </c>
      <c r="P132" s="141">
        <f>O132*H132</f>
        <v>0</v>
      </c>
      <c r="Q132" s="141">
        <v>4.0289999999999999E-2</v>
      </c>
      <c r="R132" s="141">
        <f>Q132*H132</f>
        <v>2.1881499</v>
      </c>
      <c r="S132" s="141">
        <v>0</v>
      </c>
      <c r="T132" s="142">
        <f>S132*H132</f>
        <v>0</v>
      </c>
      <c r="AR132" s="143" t="s">
        <v>92</v>
      </c>
      <c r="AT132" s="143" t="s">
        <v>138</v>
      </c>
      <c r="AU132" s="143" t="s">
        <v>82</v>
      </c>
      <c r="AY132" s="18" t="s">
        <v>135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8" t="s">
        <v>80</v>
      </c>
      <c r="BK132" s="144">
        <f>ROUND(I132*H132,2)</f>
        <v>0</v>
      </c>
      <c r="BL132" s="18" t="s">
        <v>92</v>
      </c>
      <c r="BM132" s="143" t="s">
        <v>942</v>
      </c>
    </row>
    <row r="133" spans="2:65" s="12" customFormat="1">
      <c r="B133" s="149"/>
      <c r="D133" s="150" t="s">
        <v>146</v>
      </c>
      <c r="E133" s="151" t="s">
        <v>21</v>
      </c>
      <c r="F133" s="152" t="s">
        <v>918</v>
      </c>
      <c r="H133" s="151" t="s">
        <v>21</v>
      </c>
      <c r="I133" s="153"/>
      <c r="L133" s="149"/>
      <c r="M133" s="154"/>
      <c r="T133" s="155"/>
      <c r="AT133" s="151" t="s">
        <v>146</v>
      </c>
      <c r="AU133" s="151" t="s">
        <v>82</v>
      </c>
      <c r="AV133" s="12" t="s">
        <v>80</v>
      </c>
      <c r="AW133" s="12" t="s">
        <v>34</v>
      </c>
      <c r="AX133" s="12" t="s">
        <v>73</v>
      </c>
      <c r="AY133" s="151" t="s">
        <v>135</v>
      </c>
    </row>
    <row r="134" spans="2:65" s="13" customFormat="1">
      <c r="B134" s="156"/>
      <c r="D134" s="150" t="s">
        <v>146</v>
      </c>
      <c r="E134" s="157" t="s">
        <v>21</v>
      </c>
      <c r="F134" s="158" t="s">
        <v>919</v>
      </c>
      <c r="H134" s="159">
        <v>54.31</v>
      </c>
      <c r="I134" s="160"/>
      <c r="L134" s="156"/>
      <c r="M134" s="161"/>
      <c r="T134" s="162"/>
      <c r="AT134" s="157" t="s">
        <v>146</v>
      </c>
      <c r="AU134" s="157" t="s">
        <v>82</v>
      </c>
      <c r="AV134" s="13" t="s">
        <v>82</v>
      </c>
      <c r="AW134" s="13" t="s">
        <v>34</v>
      </c>
      <c r="AX134" s="13" t="s">
        <v>73</v>
      </c>
      <c r="AY134" s="157" t="s">
        <v>135</v>
      </c>
    </row>
    <row r="135" spans="2:65" s="14" customFormat="1">
      <c r="B135" s="163"/>
      <c r="D135" s="150" t="s">
        <v>146</v>
      </c>
      <c r="E135" s="164" t="s">
        <v>21</v>
      </c>
      <c r="F135" s="165" t="s">
        <v>153</v>
      </c>
      <c r="H135" s="166">
        <v>54.31</v>
      </c>
      <c r="I135" s="167"/>
      <c r="L135" s="163"/>
      <c r="M135" s="168"/>
      <c r="T135" s="169"/>
      <c r="AT135" s="164" t="s">
        <v>146</v>
      </c>
      <c r="AU135" s="164" t="s">
        <v>82</v>
      </c>
      <c r="AV135" s="14" t="s">
        <v>92</v>
      </c>
      <c r="AW135" s="14" t="s">
        <v>34</v>
      </c>
      <c r="AX135" s="14" t="s">
        <v>80</v>
      </c>
      <c r="AY135" s="164" t="s">
        <v>135</v>
      </c>
    </row>
    <row r="136" spans="2:65" s="1" customFormat="1" ht="33" customHeight="1">
      <c r="B136" s="33"/>
      <c r="C136" s="132" t="s">
        <v>216</v>
      </c>
      <c r="D136" s="132" t="s">
        <v>138</v>
      </c>
      <c r="E136" s="133" t="s">
        <v>943</v>
      </c>
      <c r="F136" s="134" t="s">
        <v>944</v>
      </c>
      <c r="G136" s="135" t="s">
        <v>194</v>
      </c>
      <c r="H136" s="136">
        <v>1086.1959999999999</v>
      </c>
      <c r="I136" s="137"/>
      <c r="J136" s="138">
        <f>ROUND(I136*H136,2)</f>
        <v>0</v>
      </c>
      <c r="K136" s="134" t="s">
        <v>142</v>
      </c>
      <c r="L136" s="33"/>
      <c r="M136" s="139" t="s">
        <v>21</v>
      </c>
      <c r="N136" s="140" t="s">
        <v>44</v>
      </c>
      <c r="P136" s="141">
        <f>O136*H136</f>
        <v>0</v>
      </c>
      <c r="Q136" s="141">
        <v>5.3800000000000002E-3</v>
      </c>
      <c r="R136" s="141">
        <f>Q136*H136</f>
        <v>5.8437344800000002</v>
      </c>
      <c r="S136" s="141">
        <v>0</v>
      </c>
      <c r="T136" s="142">
        <f>S136*H136</f>
        <v>0</v>
      </c>
      <c r="AR136" s="143" t="s">
        <v>92</v>
      </c>
      <c r="AT136" s="143" t="s">
        <v>138</v>
      </c>
      <c r="AU136" s="143" t="s">
        <v>82</v>
      </c>
      <c r="AY136" s="18" t="s">
        <v>135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8" t="s">
        <v>80</v>
      </c>
      <c r="BK136" s="144">
        <f>ROUND(I136*H136,2)</f>
        <v>0</v>
      </c>
      <c r="BL136" s="18" t="s">
        <v>92</v>
      </c>
      <c r="BM136" s="143" t="s">
        <v>945</v>
      </c>
    </row>
    <row r="137" spans="2:65" s="1" customFormat="1">
      <c r="B137" s="33"/>
      <c r="D137" s="145" t="s">
        <v>144</v>
      </c>
      <c r="F137" s="146" t="s">
        <v>946</v>
      </c>
      <c r="I137" s="147"/>
      <c r="L137" s="33"/>
      <c r="M137" s="148"/>
      <c r="T137" s="54"/>
      <c r="AT137" s="18" t="s">
        <v>144</v>
      </c>
      <c r="AU137" s="18" t="s">
        <v>82</v>
      </c>
    </row>
    <row r="138" spans="2:65" s="12" customFormat="1">
      <c r="B138" s="149"/>
      <c r="D138" s="150" t="s">
        <v>146</v>
      </c>
      <c r="E138" s="151" t="s">
        <v>21</v>
      </c>
      <c r="F138" s="152" t="s">
        <v>947</v>
      </c>
      <c r="H138" s="151" t="s">
        <v>21</v>
      </c>
      <c r="I138" s="153"/>
      <c r="L138" s="149"/>
      <c r="M138" s="154"/>
      <c r="T138" s="155"/>
      <c r="AT138" s="151" t="s">
        <v>146</v>
      </c>
      <c r="AU138" s="151" t="s">
        <v>82</v>
      </c>
      <c r="AV138" s="12" t="s">
        <v>80</v>
      </c>
      <c r="AW138" s="12" t="s">
        <v>34</v>
      </c>
      <c r="AX138" s="12" t="s">
        <v>73</v>
      </c>
      <c r="AY138" s="151" t="s">
        <v>135</v>
      </c>
    </row>
    <row r="139" spans="2:65" s="13" customFormat="1">
      <c r="B139" s="156"/>
      <c r="D139" s="150" t="s">
        <v>146</v>
      </c>
      <c r="E139" s="157" t="s">
        <v>21</v>
      </c>
      <c r="F139" s="158" t="s">
        <v>903</v>
      </c>
      <c r="H139" s="159">
        <v>1086.1959999999999</v>
      </c>
      <c r="I139" s="160"/>
      <c r="L139" s="156"/>
      <c r="M139" s="161"/>
      <c r="T139" s="162"/>
      <c r="AT139" s="157" t="s">
        <v>146</v>
      </c>
      <c r="AU139" s="157" t="s">
        <v>82</v>
      </c>
      <c r="AV139" s="13" t="s">
        <v>82</v>
      </c>
      <c r="AW139" s="13" t="s">
        <v>34</v>
      </c>
      <c r="AX139" s="13" t="s">
        <v>73</v>
      </c>
      <c r="AY139" s="157" t="s">
        <v>135</v>
      </c>
    </row>
    <row r="140" spans="2:65" s="14" customFormat="1">
      <c r="B140" s="163"/>
      <c r="D140" s="150" t="s">
        <v>146</v>
      </c>
      <c r="E140" s="164" t="s">
        <v>21</v>
      </c>
      <c r="F140" s="165" t="s">
        <v>153</v>
      </c>
      <c r="H140" s="166">
        <v>1086.1959999999999</v>
      </c>
      <c r="I140" s="167"/>
      <c r="L140" s="163"/>
      <c r="M140" s="168"/>
      <c r="T140" s="169"/>
      <c r="AT140" s="164" t="s">
        <v>146</v>
      </c>
      <c r="AU140" s="164" t="s">
        <v>82</v>
      </c>
      <c r="AV140" s="14" t="s">
        <v>92</v>
      </c>
      <c r="AW140" s="14" t="s">
        <v>34</v>
      </c>
      <c r="AX140" s="14" t="s">
        <v>80</v>
      </c>
      <c r="AY140" s="164" t="s">
        <v>135</v>
      </c>
    </row>
    <row r="141" spans="2:65" s="1" customFormat="1" ht="21.75" customHeight="1">
      <c r="B141" s="33"/>
      <c r="C141" s="132" t="s">
        <v>221</v>
      </c>
      <c r="D141" s="132" t="s">
        <v>138</v>
      </c>
      <c r="E141" s="133" t="s">
        <v>948</v>
      </c>
      <c r="F141" s="134" t="s">
        <v>949</v>
      </c>
      <c r="G141" s="135" t="s">
        <v>194</v>
      </c>
      <c r="H141" s="136">
        <v>1086.1959999999999</v>
      </c>
      <c r="I141" s="137"/>
      <c r="J141" s="138">
        <f>ROUND(I141*H141,2)</f>
        <v>0</v>
      </c>
      <c r="K141" s="134" t="s">
        <v>21</v>
      </c>
      <c r="L141" s="33"/>
      <c r="M141" s="139" t="s">
        <v>21</v>
      </c>
      <c r="N141" s="140" t="s">
        <v>44</v>
      </c>
      <c r="P141" s="141">
        <f>O141*H141</f>
        <v>0</v>
      </c>
      <c r="Q141" s="141">
        <v>4.6999999999999999E-4</v>
      </c>
      <c r="R141" s="141">
        <f>Q141*H141</f>
        <v>0.5105121199999999</v>
      </c>
      <c r="S141" s="141">
        <v>0</v>
      </c>
      <c r="T141" s="142">
        <f>S141*H141</f>
        <v>0</v>
      </c>
      <c r="AR141" s="143" t="s">
        <v>92</v>
      </c>
      <c r="AT141" s="143" t="s">
        <v>138</v>
      </c>
      <c r="AU141" s="143" t="s">
        <v>82</v>
      </c>
      <c r="AY141" s="18" t="s">
        <v>135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80</v>
      </c>
      <c r="BK141" s="144">
        <f>ROUND(I141*H141,2)</f>
        <v>0</v>
      </c>
      <c r="BL141" s="18" t="s">
        <v>92</v>
      </c>
      <c r="BM141" s="143" t="s">
        <v>950</v>
      </c>
    </row>
    <row r="142" spans="2:65" s="1" customFormat="1" ht="28.8">
      <c r="B142" s="33"/>
      <c r="D142" s="150" t="s">
        <v>158</v>
      </c>
      <c r="F142" s="170" t="s">
        <v>926</v>
      </c>
      <c r="I142" s="147"/>
      <c r="L142" s="33"/>
      <c r="M142" s="148"/>
      <c r="T142" s="54"/>
      <c r="AT142" s="18" t="s">
        <v>158</v>
      </c>
      <c r="AU142" s="18" t="s">
        <v>82</v>
      </c>
    </row>
    <row r="143" spans="2:65" s="12" customFormat="1">
      <c r="B143" s="149"/>
      <c r="D143" s="150" t="s">
        <v>146</v>
      </c>
      <c r="E143" s="151" t="s">
        <v>21</v>
      </c>
      <c r="F143" s="152" t="s">
        <v>951</v>
      </c>
      <c r="H143" s="151" t="s">
        <v>21</v>
      </c>
      <c r="I143" s="153"/>
      <c r="L143" s="149"/>
      <c r="M143" s="154"/>
      <c r="T143" s="155"/>
      <c r="AT143" s="151" t="s">
        <v>146</v>
      </c>
      <c r="AU143" s="151" t="s">
        <v>82</v>
      </c>
      <c r="AV143" s="12" t="s">
        <v>80</v>
      </c>
      <c r="AW143" s="12" t="s">
        <v>34</v>
      </c>
      <c r="AX143" s="12" t="s">
        <v>73</v>
      </c>
      <c r="AY143" s="151" t="s">
        <v>135</v>
      </c>
    </row>
    <row r="144" spans="2:65" s="13" customFormat="1">
      <c r="B144" s="156"/>
      <c r="D144" s="150" t="s">
        <v>146</v>
      </c>
      <c r="E144" s="157" t="s">
        <v>21</v>
      </c>
      <c r="F144" s="158" t="s">
        <v>902</v>
      </c>
      <c r="H144" s="159">
        <v>1086.1959999999999</v>
      </c>
      <c r="I144" s="160"/>
      <c r="L144" s="156"/>
      <c r="M144" s="161"/>
      <c r="T144" s="162"/>
      <c r="AT144" s="157" t="s">
        <v>146</v>
      </c>
      <c r="AU144" s="157" t="s">
        <v>82</v>
      </c>
      <c r="AV144" s="13" t="s">
        <v>82</v>
      </c>
      <c r="AW144" s="13" t="s">
        <v>34</v>
      </c>
      <c r="AX144" s="13" t="s">
        <v>73</v>
      </c>
      <c r="AY144" s="157" t="s">
        <v>135</v>
      </c>
    </row>
    <row r="145" spans="2:65" s="14" customFormat="1">
      <c r="B145" s="163"/>
      <c r="D145" s="150" t="s">
        <v>146</v>
      </c>
      <c r="E145" s="164" t="s">
        <v>21</v>
      </c>
      <c r="F145" s="165" t="s">
        <v>153</v>
      </c>
      <c r="H145" s="166">
        <v>1086.1959999999999</v>
      </c>
      <c r="I145" s="167"/>
      <c r="L145" s="163"/>
      <c r="M145" s="168"/>
      <c r="T145" s="169"/>
      <c r="AT145" s="164" t="s">
        <v>146</v>
      </c>
      <c r="AU145" s="164" t="s">
        <v>82</v>
      </c>
      <c r="AV145" s="14" t="s">
        <v>92</v>
      </c>
      <c r="AW145" s="14" t="s">
        <v>34</v>
      </c>
      <c r="AX145" s="14" t="s">
        <v>80</v>
      </c>
      <c r="AY145" s="164" t="s">
        <v>135</v>
      </c>
    </row>
    <row r="146" spans="2:65" s="1" customFormat="1" ht="16.5" customHeight="1">
      <c r="B146" s="33"/>
      <c r="C146" s="132" t="s">
        <v>8</v>
      </c>
      <c r="D146" s="132" t="s">
        <v>138</v>
      </c>
      <c r="E146" s="133" t="s">
        <v>952</v>
      </c>
      <c r="F146" s="134" t="s">
        <v>953</v>
      </c>
      <c r="G146" s="135" t="s">
        <v>194</v>
      </c>
      <c r="H146" s="136">
        <v>1086.1959999999999</v>
      </c>
      <c r="I146" s="137"/>
      <c r="J146" s="138">
        <f>ROUND(I146*H146,2)</f>
        <v>0</v>
      </c>
      <c r="K146" s="134" t="s">
        <v>21</v>
      </c>
      <c r="L146" s="33"/>
      <c r="M146" s="139" t="s">
        <v>21</v>
      </c>
      <c r="N146" s="140" t="s">
        <v>44</v>
      </c>
      <c r="P146" s="141">
        <f>O146*H146</f>
        <v>0</v>
      </c>
      <c r="Q146" s="141">
        <v>3.0300000000000001E-3</v>
      </c>
      <c r="R146" s="141">
        <f>Q146*H146</f>
        <v>3.2911738800000001</v>
      </c>
      <c r="S146" s="141">
        <v>0</v>
      </c>
      <c r="T146" s="142">
        <f>S146*H146</f>
        <v>0</v>
      </c>
      <c r="AR146" s="143" t="s">
        <v>92</v>
      </c>
      <c r="AT146" s="143" t="s">
        <v>138</v>
      </c>
      <c r="AU146" s="143" t="s">
        <v>82</v>
      </c>
      <c r="AY146" s="18" t="s">
        <v>135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8" t="s">
        <v>80</v>
      </c>
      <c r="BK146" s="144">
        <f>ROUND(I146*H146,2)</f>
        <v>0</v>
      </c>
      <c r="BL146" s="18" t="s">
        <v>92</v>
      </c>
      <c r="BM146" s="143" t="s">
        <v>954</v>
      </c>
    </row>
    <row r="147" spans="2:65" s="1" customFormat="1" ht="57.6">
      <c r="B147" s="33"/>
      <c r="D147" s="150" t="s">
        <v>158</v>
      </c>
      <c r="F147" s="170" t="s">
        <v>955</v>
      </c>
      <c r="I147" s="147"/>
      <c r="L147" s="33"/>
      <c r="M147" s="148"/>
      <c r="T147" s="54"/>
      <c r="AT147" s="18" t="s">
        <v>158</v>
      </c>
      <c r="AU147" s="18" t="s">
        <v>82</v>
      </c>
    </row>
    <row r="148" spans="2:65" s="12" customFormat="1">
      <c r="B148" s="149"/>
      <c r="D148" s="150" t="s">
        <v>146</v>
      </c>
      <c r="E148" s="151" t="s">
        <v>21</v>
      </c>
      <c r="F148" s="152" t="s">
        <v>951</v>
      </c>
      <c r="H148" s="151" t="s">
        <v>21</v>
      </c>
      <c r="I148" s="153"/>
      <c r="L148" s="149"/>
      <c r="M148" s="154"/>
      <c r="T148" s="155"/>
      <c r="AT148" s="151" t="s">
        <v>146</v>
      </c>
      <c r="AU148" s="151" t="s">
        <v>82</v>
      </c>
      <c r="AV148" s="12" t="s">
        <v>80</v>
      </c>
      <c r="AW148" s="12" t="s">
        <v>34</v>
      </c>
      <c r="AX148" s="12" t="s">
        <v>73</v>
      </c>
      <c r="AY148" s="151" t="s">
        <v>135</v>
      </c>
    </row>
    <row r="149" spans="2:65" s="13" customFormat="1">
      <c r="B149" s="156"/>
      <c r="D149" s="150" t="s">
        <v>146</v>
      </c>
      <c r="E149" s="157" t="s">
        <v>21</v>
      </c>
      <c r="F149" s="158" t="s">
        <v>902</v>
      </c>
      <c r="H149" s="159">
        <v>1086.1959999999999</v>
      </c>
      <c r="I149" s="160"/>
      <c r="L149" s="156"/>
      <c r="M149" s="161"/>
      <c r="T149" s="162"/>
      <c r="AT149" s="157" t="s">
        <v>146</v>
      </c>
      <c r="AU149" s="157" t="s">
        <v>82</v>
      </c>
      <c r="AV149" s="13" t="s">
        <v>82</v>
      </c>
      <c r="AW149" s="13" t="s">
        <v>34</v>
      </c>
      <c r="AX149" s="13" t="s">
        <v>73</v>
      </c>
      <c r="AY149" s="157" t="s">
        <v>135</v>
      </c>
    </row>
    <row r="150" spans="2:65" s="14" customFormat="1">
      <c r="B150" s="163"/>
      <c r="D150" s="150" t="s">
        <v>146</v>
      </c>
      <c r="E150" s="164" t="s">
        <v>21</v>
      </c>
      <c r="F150" s="165" t="s">
        <v>153</v>
      </c>
      <c r="H150" s="166">
        <v>1086.1959999999999</v>
      </c>
      <c r="I150" s="167"/>
      <c r="L150" s="163"/>
      <c r="M150" s="168"/>
      <c r="T150" s="169"/>
      <c r="AT150" s="164" t="s">
        <v>146</v>
      </c>
      <c r="AU150" s="164" t="s">
        <v>82</v>
      </c>
      <c r="AV150" s="14" t="s">
        <v>92</v>
      </c>
      <c r="AW150" s="14" t="s">
        <v>34</v>
      </c>
      <c r="AX150" s="14" t="s">
        <v>80</v>
      </c>
      <c r="AY150" s="164" t="s">
        <v>135</v>
      </c>
    </row>
    <row r="151" spans="2:65" s="1" customFormat="1" ht="33" customHeight="1">
      <c r="B151" s="33"/>
      <c r="C151" s="132" t="s">
        <v>233</v>
      </c>
      <c r="D151" s="132" t="s">
        <v>138</v>
      </c>
      <c r="E151" s="133" t="s">
        <v>956</v>
      </c>
      <c r="F151" s="134" t="s">
        <v>957</v>
      </c>
      <c r="G151" s="135" t="s">
        <v>194</v>
      </c>
      <c r="H151" s="136">
        <v>108.62</v>
      </c>
      <c r="I151" s="137"/>
      <c r="J151" s="138">
        <f>ROUND(I151*H151,2)</f>
        <v>0</v>
      </c>
      <c r="K151" s="134" t="s">
        <v>142</v>
      </c>
      <c r="L151" s="33"/>
      <c r="M151" s="139" t="s">
        <v>21</v>
      </c>
      <c r="N151" s="140" t="s">
        <v>44</v>
      </c>
      <c r="P151" s="141">
        <f>O151*H151</f>
        <v>0</v>
      </c>
      <c r="Q151" s="141">
        <v>1.5299999999999999E-3</v>
      </c>
      <c r="R151" s="141">
        <f>Q151*H151</f>
        <v>0.16618859999999999</v>
      </c>
      <c r="S151" s="141">
        <v>0</v>
      </c>
      <c r="T151" s="142">
        <f>S151*H151</f>
        <v>0</v>
      </c>
      <c r="AR151" s="143" t="s">
        <v>92</v>
      </c>
      <c r="AT151" s="143" t="s">
        <v>138</v>
      </c>
      <c r="AU151" s="143" t="s">
        <v>82</v>
      </c>
      <c r="AY151" s="18" t="s">
        <v>135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8" t="s">
        <v>80</v>
      </c>
      <c r="BK151" s="144">
        <f>ROUND(I151*H151,2)</f>
        <v>0</v>
      </c>
      <c r="BL151" s="18" t="s">
        <v>92</v>
      </c>
      <c r="BM151" s="143" t="s">
        <v>958</v>
      </c>
    </row>
    <row r="152" spans="2:65" s="1" customFormat="1">
      <c r="B152" s="33"/>
      <c r="D152" s="145" t="s">
        <v>144</v>
      </c>
      <c r="F152" s="146" t="s">
        <v>959</v>
      </c>
      <c r="I152" s="147"/>
      <c r="L152" s="33"/>
      <c r="M152" s="148"/>
      <c r="T152" s="54"/>
      <c r="AT152" s="18" t="s">
        <v>144</v>
      </c>
      <c r="AU152" s="18" t="s">
        <v>82</v>
      </c>
    </row>
    <row r="153" spans="2:65" s="12" customFormat="1">
      <c r="B153" s="149"/>
      <c r="D153" s="150" t="s">
        <v>146</v>
      </c>
      <c r="E153" s="151" t="s">
        <v>21</v>
      </c>
      <c r="F153" s="152" t="s">
        <v>909</v>
      </c>
      <c r="H153" s="151" t="s">
        <v>21</v>
      </c>
      <c r="I153" s="153"/>
      <c r="L153" s="149"/>
      <c r="M153" s="154"/>
      <c r="T153" s="155"/>
      <c r="AT153" s="151" t="s">
        <v>146</v>
      </c>
      <c r="AU153" s="151" t="s">
        <v>82</v>
      </c>
      <c r="AV153" s="12" t="s">
        <v>80</v>
      </c>
      <c r="AW153" s="12" t="s">
        <v>34</v>
      </c>
      <c r="AX153" s="12" t="s">
        <v>73</v>
      </c>
      <c r="AY153" s="151" t="s">
        <v>135</v>
      </c>
    </row>
    <row r="154" spans="2:65" s="12" customFormat="1">
      <c r="B154" s="149"/>
      <c r="D154" s="150" t="s">
        <v>146</v>
      </c>
      <c r="E154" s="151" t="s">
        <v>21</v>
      </c>
      <c r="F154" s="152" t="s">
        <v>935</v>
      </c>
      <c r="H154" s="151" t="s">
        <v>21</v>
      </c>
      <c r="I154" s="153"/>
      <c r="L154" s="149"/>
      <c r="M154" s="154"/>
      <c r="T154" s="155"/>
      <c r="AT154" s="151" t="s">
        <v>146</v>
      </c>
      <c r="AU154" s="151" t="s">
        <v>82</v>
      </c>
      <c r="AV154" s="12" t="s">
        <v>80</v>
      </c>
      <c r="AW154" s="12" t="s">
        <v>34</v>
      </c>
      <c r="AX154" s="12" t="s">
        <v>73</v>
      </c>
      <c r="AY154" s="151" t="s">
        <v>135</v>
      </c>
    </row>
    <row r="155" spans="2:65" s="13" customFormat="1">
      <c r="B155" s="156"/>
      <c r="D155" s="150" t="s">
        <v>146</v>
      </c>
      <c r="E155" s="157" t="s">
        <v>21</v>
      </c>
      <c r="F155" s="158" t="s">
        <v>936</v>
      </c>
      <c r="H155" s="159">
        <v>108.62</v>
      </c>
      <c r="I155" s="160"/>
      <c r="L155" s="156"/>
      <c r="M155" s="161"/>
      <c r="T155" s="162"/>
      <c r="AT155" s="157" t="s">
        <v>146</v>
      </c>
      <c r="AU155" s="157" t="s">
        <v>82</v>
      </c>
      <c r="AV155" s="13" t="s">
        <v>82</v>
      </c>
      <c r="AW155" s="13" t="s">
        <v>34</v>
      </c>
      <c r="AX155" s="13" t="s">
        <v>73</v>
      </c>
      <c r="AY155" s="157" t="s">
        <v>135</v>
      </c>
    </row>
    <row r="156" spans="2:65" s="14" customFormat="1">
      <c r="B156" s="163"/>
      <c r="D156" s="150" t="s">
        <v>146</v>
      </c>
      <c r="E156" s="164" t="s">
        <v>21</v>
      </c>
      <c r="F156" s="165" t="s">
        <v>153</v>
      </c>
      <c r="H156" s="166">
        <v>108.62</v>
      </c>
      <c r="I156" s="167"/>
      <c r="L156" s="163"/>
      <c r="M156" s="168"/>
      <c r="T156" s="169"/>
      <c r="AT156" s="164" t="s">
        <v>146</v>
      </c>
      <c r="AU156" s="164" t="s">
        <v>82</v>
      </c>
      <c r="AV156" s="14" t="s">
        <v>92</v>
      </c>
      <c r="AW156" s="14" t="s">
        <v>34</v>
      </c>
      <c r="AX156" s="14" t="s">
        <v>80</v>
      </c>
      <c r="AY156" s="164" t="s">
        <v>135</v>
      </c>
    </row>
    <row r="157" spans="2:65" s="1" customFormat="1" ht="33" customHeight="1">
      <c r="B157" s="33"/>
      <c r="C157" s="132" t="s">
        <v>239</v>
      </c>
      <c r="D157" s="132" t="s">
        <v>138</v>
      </c>
      <c r="E157" s="133" t="s">
        <v>960</v>
      </c>
      <c r="F157" s="134" t="s">
        <v>961</v>
      </c>
      <c r="G157" s="135" t="s">
        <v>194</v>
      </c>
      <c r="H157" s="136">
        <v>54.31</v>
      </c>
      <c r="I157" s="137"/>
      <c r="J157" s="138">
        <f>ROUND(I157*H157,2)</f>
        <v>0</v>
      </c>
      <c r="K157" s="134" t="s">
        <v>142</v>
      </c>
      <c r="L157" s="33"/>
      <c r="M157" s="139" t="s">
        <v>21</v>
      </c>
      <c r="N157" s="140" t="s">
        <v>44</v>
      </c>
      <c r="P157" s="141">
        <f>O157*H157</f>
        <v>0</v>
      </c>
      <c r="Q157" s="141">
        <v>1.34E-3</v>
      </c>
      <c r="R157" s="141">
        <f>Q157*H157</f>
        <v>7.2775400000000004E-2</v>
      </c>
      <c r="S157" s="141">
        <v>0</v>
      </c>
      <c r="T157" s="142">
        <f>S157*H157</f>
        <v>0</v>
      </c>
      <c r="AR157" s="143" t="s">
        <v>92</v>
      </c>
      <c r="AT157" s="143" t="s">
        <v>138</v>
      </c>
      <c r="AU157" s="143" t="s">
        <v>82</v>
      </c>
      <c r="AY157" s="18" t="s">
        <v>135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8" t="s">
        <v>80</v>
      </c>
      <c r="BK157" s="144">
        <f>ROUND(I157*H157,2)</f>
        <v>0</v>
      </c>
      <c r="BL157" s="18" t="s">
        <v>92</v>
      </c>
      <c r="BM157" s="143" t="s">
        <v>962</v>
      </c>
    </row>
    <row r="158" spans="2:65" s="1" customFormat="1">
      <c r="B158" s="33"/>
      <c r="D158" s="145" t="s">
        <v>144</v>
      </c>
      <c r="F158" s="146" t="s">
        <v>963</v>
      </c>
      <c r="I158" s="147"/>
      <c r="L158" s="33"/>
      <c r="M158" s="148"/>
      <c r="T158" s="54"/>
      <c r="AT158" s="18" t="s">
        <v>144</v>
      </c>
      <c r="AU158" s="18" t="s">
        <v>82</v>
      </c>
    </row>
    <row r="159" spans="2:65" s="12" customFormat="1">
      <c r="B159" s="149"/>
      <c r="D159" s="150" t="s">
        <v>146</v>
      </c>
      <c r="E159" s="151" t="s">
        <v>21</v>
      </c>
      <c r="F159" s="152" t="s">
        <v>918</v>
      </c>
      <c r="H159" s="151" t="s">
        <v>21</v>
      </c>
      <c r="I159" s="153"/>
      <c r="L159" s="149"/>
      <c r="M159" s="154"/>
      <c r="T159" s="155"/>
      <c r="AT159" s="151" t="s">
        <v>146</v>
      </c>
      <c r="AU159" s="151" t="s">
        <v>82</v>
      </c>
      <c r="AV159" s="12" t="s">
        <v>80</v>
      </c>
      <c r="AW159" s="12" t="s">
        <v>34</v>
      </c>
      <c r="AX159" s="12" t="s">
        <v>73</v>
      </c>
      <c r="AY159" s="151" t="s">
        <v>135</v>
      </c>
    </row>
    <row r="160" spans="2:65" s="13" customFormat="1">
      <c r="B160" s="156"/>
      <c r="D160" s="150" t="s">
        <v>146</v>
      </c>
      <c r="E160" s="157" t="s">
        <v>21</v>
      </c>
      <c r="F160" s="158" t="s">
        <v>919</v>
      </c>
      <c r="H160" s="159">
        <v>54.31</v>
      </c>
      <c r="I160" s="160"/>
      <c r="L160" s="156"/>
      <c r="M160" s="161"/>
      <c r="T160" s="162"/>
      <c r="AT160" s="157" t="s">
        <v>146</v>
      </c>
      <c r="AU160" s="157" t="s">
        <v>82</v>
      </c>
      <c r="AV160" s="13" t="s">
        <v>82</v>
      </c>
      <c r="AW160" s="13" t="s">
        <v>34</v>
      </c>
      <c r="AX160" s="13" t="s">
        <v>73</v>
      </c>
      <c r="AY160" s="157" t="s">
        <v>135</v>
      </c>
    </row>
    <row r="161" spans="2:65" s="14" customFormat="1">
      <c r="B161" s="163"/>
      <c r="D161" s="150" t="s">
        <v>146</v>
      </c>
      <c r="E161" s="164" t="s">
        <v>21</v>
      </c>
      <c r="F161" s="165" t="s">
        <v>153</v>
      </c>
      <c r="H161" s="166">
        <v>54.31</v>
      </c>
      <c r="I161" s="167"/>
      <c r="L161" s="163"/>
      <c r="M161" s="168"/>
      <c r="T161" s="169"/>
      <c r="AT161" s="164" t="s">
        <v>146</v>
      </c>
      <c r="AU161" s="164" t="s">
        <v>82</v>
      </c>
      <c r="AV161" s="14" t="s">
        <v>92</v>
      </c>
      <c r="AW161" s="14" t="s">
        <v>34</v>
      </c>
      <c r="AX161" s="14" t="s">
        <v>80</v>
      </c>
      <c r="AY161" s="164" t="s">
        <v>135</v>
      </c>
    </row>
    <row r="162" spans="2:65" s="1" customFormat="1" ht="16.5" customHeight="1">
      <c r="B162" s="33"/>
      <c r="C162" s="132" t="s">
        <v>245</v>
      </c>
      <c r="D162" s="132" t="s">
        <v>138</v>
      </c>
      <c r="E162" s="133" t="s">
        <v>964</v>
      </c>
      <c r="F162" s="134" t="s">
        <v>965</v>
      </c>
      <c r="G162" s="135" t="s">
        <v>639</v>
      </c>
      <c r="H162" s="136">
        <v>11</v>
      </c>
      <c r="I162" s="137"/>
      <c r="J162" s="138">
        <f>ROUND(I162*H162,2)</f>
        <v>0</v>
      </c>
      <c r="K162" s="134" t="s">
        <v>21</v>
      </c>
      <c r="L162" s="33"/>
      <c r="M162" s="139" t="s">
        <v>21</v>
      </c>
      <c r="N162" s="140" t="s">
        <v>44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92</v>
      </c>
      <c r="AT162" s="143" t="s">
        <v>138</v>
      </c>
      <c r="AU162" s="143" t="s">
        <v>82</v>
      </c>
      <c r="AY162" s="18" t="s">
        <v>135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80</v>
      </c>
      <c r="BK162" s="144">
        <f>ROUND(I162*H162,2)</f>
        <v>0</v>
      </c>
      <c r="BL162" s="18" t="s">
        <v>92</v>
      </c>
      <c r="BM162" s="143" t="s">
        <v>966</v>
      </c>
    </row>
    <row r="163" spans="2:65" s="13" customFormat="1">
      <c r="B163" s="156"/>
      <c r="D163" s="150" t="s">
        <v>146</v>
      </c>
      <c r="E163" s="157" t="s">
        <v>21</v>
      </c>
      <c r="F163" s="158" t="s">
        <v>221</v>
      </c>
      <c r="H163" s="159">
        <v>11</v>
      </c>
      <c r="I163" s="160"/>
      <c r="L163" s="156"/>
      <c r="M163" s="161"/>
      <c r="T163" s="162"/>
      <c r="AT163" s="157" t="s">
        <v>146</v>
      </c>
      <c r="AU163" s="157" t="s">
        <v>82</v>
      </c>
      <c r="AV163" s="13" t="s">
        <v>82</v>
      </c>
      <c r="AW163" s="13" t="s">
        <v>34</v>
      </c>
      <c r="AX163" s="13" t="s">
        <v>80</v>
      </c>
      <c r="AY163" s="157" t="s">
        <v>135</v>
      </c>
    </row>
    <row r="164" spans="2:65" s="1" customFormat="1" ht="16.5" customHeight="1">
      <c r="B164" s="33"/>
      <c r="C164" s="132" t="s">
        <v>251</v>
      </c>
      <c r="D164" s="132" t="s">
        <v>138</v>
      </c>
      <c r="E164" s="133" t="s">
        <v>967</v>
      </c>
      <c r="F164" s="134" t="s">
        <v>968</v>
      </c>
      <c r="G164" s="135" t="s">
        <v>194</v>
      </c>
      <c r="H164" s="136">
        <v>1086.1959999999999</v>
      </c>
      <c r="I164" s="137"/>
      <c r="J164" s="138">
        <f>ROUND(I164*H164,2)</f>
        <v>0</v>
      </c>
      <c r="K164" s="134" t="s">
        <v>21</v>
      </c>
      <c r="L164" s="33"/>
      <c r="M164" s="139" t="s">
        <v>21</v>
      </c>
      <c r="N164" s="140" t="s">
        <v>44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92</v>
      </c>
      <c r="AT164" s="143" t="s">
        <v>138</v>
      </c>
      <c r="AU164" s="143" t="s">
        <v>82</v>
      </c>
      <c r="AY164" s="18" t="s">
        <v>135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8" t="s">
        <v>80</v>
      </c>
      <c r="BK164" s="144">
        <f>ROUND(I164*H164,2)</f>
        <v>0</v>
      </c>
      <c r="BL164" s="18" t="s">
        <v>92</v>
      </c>
      <c r="BM164" s="143" t="s">
        <v>969</v>
      </c>
    </row>
    <row r="165" spans="2:65" s="12" customFormat="1">
      <c r="B165" s="149"/>
      <c r="D165" s="150" t="s">
        <v>146</v>
      </c>
      <c r="E165" s="151" t="s">
        <v>21</v>
      </c>
      <c r="F165" s="152" t="s">
        <v>544</v>
      </c>
      <c r="H165" s="151" t="s">
        <v>21</v>
      </c>
      <c r="I165" s="153"/>
      <c r="L165" s="149"/>
      <c r="M165" s="154"/>
      <c r="T165" s="155"/>
      <c r="AT165" s="151" t="s">
        <v>146</v>
      </c>
      <c r="AU165" s="151" t="s">
        <v>82</v>
      </c>
      <c r="AV165" s="12" t="s">
        <v>80</v>
      </c>
      <c r="AW165" s="12" t="s">
        <v>34</v>
      </c>
      <c r="AX165" s="12" t="s">
        <v>73</v>
      </c>
      <c r="AY165" s="151" t="s">
        <v>135</v>
      </c>
    </row>
    <row r="166" spans="2:65" s="13" customFormat="1">
      <c r="B166" s="156"/>
      <c r="D166" s="150" t="s">
        <v>146</v>
      </c>
      <c r="E166" s="157" t="s">
        <v>21</v>
      </c>
      <c r="F166" s="158" t="s">
        <v>545</v>
      </c>
      <c r="H166" s="159">
        <v>1618.53</v>
      </c>
      <c r="I166" s="160"/>
      <c r="L166" s="156"/>
      <c r="M166" s="161"/>
      <c r="T166" s="162"/>
      <c r="AT166" s="157" t="s">
        <v>146</v>
      </c>
      <c r="AU166" s="157" t="s">
        <v>82</v>
      </c>
      <c r="AV166" s="13" t="s">
        <v>82</v>
      </c>
      <c r="AW166" s="13" t="s">
        <v>34</v>
      </c>
      <c r="AX166" s="13" t="s">
        <v>73</v>
      </c>
      <c r="AY166" s="157" t="s">
        <v>135</v>
      </c>
    </row>
    <row r="167" spans="2:65" s="13" customFormat="1">
      <c r="B167" s="156"/>
      <c r="D167" s="150" t="s">
        <v>146</v>
      </c>
      <c r="E167" s="157" t="s">
        <v>21</v>
      </c>
      <c r="F167" s="158" t="s">
        <v>546</v>
      </c>
      <c r="H167" s="159">
        <v>-532.33399999999995</v>
      </c>
      <c r="I167" s="160"/>
      <c r="L167" s="156"/>
      <c r="M167" s="161"/>
      <c r="T167" s="162"/>
      <c r="AT167" s="157" t="s">
        <v>146</v>
      </c>
      <c r="AU167" s="157" t="s">
        <v>82</v>
      </c>
      <c r="AV167" s="13" t="s">
        <v>82</v>
      </c>
      <c r="AW167" s="13" t="s">
        <v>34</v>
      </c>
      <c r="AX167" s="13" t="s">
        <v>73</v>
      </c>
      <c r="AY167" s="157" t="s">
        <v>135</v>
      </c>
    </row>
    <row r="168" spans="2:65" s="14" customFormat="1">
      <c r="B168" s="163"/>
      <c r="D168" s="150" t="s">
        <v>146</v>
      </c>
      <c r="E168" s="164" t="s">
        <v>21</v>
      </c>
      <c r="F168" s="165" t="s">
        <v>153</v>
      </c>
      <c r="H168" s="166">
        <v>1086.1959999999999</v>
      </c>
      <c r="I168" s="167"/>
      <c r="L168" s="163"/>
      <c r="M168" s="168"/>
      <c r="T168" s="169"/>
      <c r="AT168" s="164" t="s">
        <v>146</v>
      </c>
      <c r="AU168" s="164" t="s">
        <v>82</v>
      </c>
      <c r="AV168" s="14" t="s">
        <v>92</v>
      </c>
      <c r="AW168" s="14" t="s">
        <v>34</v>
      </c>
      <c r="AX168" s="14" t="s">
        <v>80</v>
      </c>
      <c r="AY168" s="164" t="s">
        <v>135</v>
      </c>
    </row>
    <row r="169" spans="2:65" s="11" customFormat="1" ht="22.95" customHeight="1">
      <c r="B169" s="120"/>
      <c r="D169" s="121" t="s">
        <v>72</v>
      </c>
      <c r="E169" s="130" t="s">
        <v>209</v>
      </c>
      <c r="F169" s="130" t="s">
        <v>210</v>
      </c>
      <c r="I169" s="123"/>
      <c r="J169" s="131">
        <f>BK169</f>
        <v>0</v>
      </c>
      <c r="L169" s="120"/>
      <c r="M169" s="125"/>
      <c r="P169" s="126">
        <f>SUM(P170:P182)</f>
        <v>0</v>
      </c>
      <c r="R169" s="126">
        <f>SUM(R170:R182)</f>
        <v>0</v>
      </c>
      <c r="T169" s="127">
        <f>SUM(T170:T182)</f>
        <v>0</v>
      </c>
      <c r="AR169" s="121" t="s">
        <v>80</v>
      </c>
      <c r="AT169" s="128" t="s">
        <v>72</v>
      </c>
      <c r="AU169" s="128" t="s">
        <v>80</v>
      </c>
      <c r="AY169" s="121" t="s">
        <v>135</v>
      </c>
      <c r="BK169" s="129">
        <f>SUM(BK170:BK182)</f>
        <v>0</v>
      </c>
    </row>
    <row r="170" spans="2:65" s="1" customFormat="1" ht="37.950000000000003" customHeight="1">
      <c r="B170" s="33"/>
      <c r="C170" s="132" t="s">
        <v>257</v>
      </c>
      <c r="D170" s="132" t="s">
        <v>138</v>
      </c>
      <c r="E170" s="133" t="s">
        <v>970</v>
      </c>
      <c r="F170" s="134" t="s">
        <v>971</v>
      </c>
      <c r="G170" s="135" t="s">
        <v>213</v>
      </c>
      <c r="H170" s="136">
        <v>62.183999999999997</v>
      </c>
      <c r="I170" s="137"/>
      <c r="J170" s="138">
        <f>ROUND(I170*H170,2)</f>
        <v>0</v>
      </c>
      <c r="K170" s="134" t="s">
        <v>142</v>
      </c>
      <c r="L170" s="33"/>
      <c r="M170" s="139" t="s">
        <v>21</v>
      </c>
      <c r="N170" s="140" t="s">
        <v>44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92</v>
      </c>
      <c r="AT170" s="143" t="s">
        <v>138</v>
      </c>
      <c r="AU170" s="143" t="s">
        <v>82</v>
      </c>
      <c r="AY170" s="18" t="s">
        <v>135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8" t="s">
        <v>80</v>
      </c>
      <c r="BK170" s="144">
        <f>ROUND(I170*H170,2)</f>
        <v>0</v>
      </c>
      <c r="BL170" s="18" t="s">
        <v>92</v>
      </c>
      <c r="BM170" s="143" t="s">
        <v>972</v>
      </c>
    </row>
    <row r="171" spans="2:65" s="1" customFormat="1">
      <c r="B171" s="33"/>
      <c r="D171" s="145" t="s">
        <v>144</v>
      </c>
      <c r="F171" s="146" t="s">
        <v>973</v>
      </c>
      <c r="I171" s="147"/>
      <c r="L171" s="33"/>
      <c r="M171" s="148"/>
      <c r="T171" s="54"/>
      <c r="AT171" s="18" t="s">
        <v>144</v>
      </c>
      <c r="AU171" s="18" t="s">
        <v>82</v>
      </c>
    </row>
    <row r="172" spans="2:65" s="1" customFormat="1" ht="33" customHeight="1">
      <c r="B172" s="33"/>
      <c r="C172" s="132" t="s">
        <v>266</v>
      </c>
      <c r="D172" s="132" t="s">
        <v>138</v>
      </c>
      <c r="E172" s="133" t="s">
        <v>217</v>
      </c>
      <c r="F172" s="134" t="s">
        <v>218</v>
      </c>
      <c r="G172" s="135" t="s">
        <v>213</v>
      </c>
      <c r="H172" s="136">
        <v>62.183999999999997</v>
      </c>
      <c r="I172" s="137"/>
      <c r="J172" s="138">
        <f>ROUND(I172*H172,2)</f>
        <v>0</v>
      </c>
      <c r="K172" s="134" t="s">
        <v>142</v>
      </c>
      <c r="L172" s="33"/>
      <c r="M172" s="139" t="s">
        <v>21</v>
      </c>
      <c r="N172" s="140" t="s">
        <v>44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92</v>
      </c>
      <c r="AT172" s="143" t="s">
        <v>138</v>
      </c>
      <c r="AU172" s="143" t="s">
        <v>82</v>
      </c>
      <c r="AY172" s="18" t="s">
        <v>135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8" t="s">
        <v>80</v>
      </c>
      <c r="BK172" s="144">
        <f>ROUND(I172*H172,2)</f>
        <v>0</v>
      </c>
      <c r="BL172" s="18" t="s">
        <v>92</v>
      </c>
      <c r="BM172" s="143" t="s">
        <v>974</v>
      </c>
    </row>
    <row r="173" spans="2:65" s="1" customFormat="1">
      <c r="B173" s="33"/>
      <c r="D173" s="145" t="s">
        <v>144</v>
      </c>
      <c r="F173" s="146" t="s">
        <v>220</v>
      </c>
      <c r="I173" s="147"/>
      <c r="L173" s="33"/>
      <c r="M173" s="148"/>
      <c r="T173" s="54"/>
      <c r="AT173" s="18" t="s">
        <v>144</v>
      </c>
      <c r="AU173" s="18" t="s">
        <v>82</v>
      </c>
    </row>
    <row r="174" spans="2:65" s="1" customFormat="1" ht="44.25" customHeight="1">
      <c r="B174" s="33"/>
      <c r="C174" s="132" t="s">
        <v>288</v>
      </c>
      <c r="D174" s="132" t="s">
        <v>138</v>
      </c>
      <c r="E174" s="133" t="s">
        <v>222</v>
      </c>
      <c r="F174" s="134" t="s">
        <v>223</v>
      </c>
      <c r="G174" s="135" t="s">
        <v>213</v>
      </c>
      <c r="H174" s="136">
        <v>1181.4960000000001</v>
      </c>
      <c r="I174" s="137"/>
      <c r="J174" s="138">
        <f>ROUND(I174*H174,2)</f>
        <v>0</v>
      </c>
      <c r="K174" s="134" t="s">
        <v>142</v>
      </c>
      <c r="L174" s="33"/>
      <c r="M174" s="139" t="s">
        <v>21</v>
      </c>
      <c r="N174" s="140" t="s">
        <v>44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92</v>
      </c>
      <c r="AT174" s="143" t="s">
        <v>138</v>
      </c>
      <c r="AU174" s="143" t="s">
        <v>82</v>
      </c>
      <c r="AY174" s="18" t="s">
        <v>135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8" t="s">
        <v>80</v>
      </c>
      <c r="BK174" s="144">
        <f>ROUND(I174*H174,2)</f>
        <v>0</v>
      </c>
      <c r="BL174" s="18" t="s">
        <v>92</v>
      </c>
      <c r="BM174" s="143" t="s">
        <v>975</v>
      </c>
    </row>
    <row r="175" spans="2:65" s="1" customFormat="1">
      <c r="B175" s="33"/>
      <c r="D175" s="145" t="s">
        <v>144</v>
      </c>
      <c r="F175" s="146" t="s">
        <v>225</v>
      </c>
      <c r="I175" s="147"/>
      <c r="L175" s="33"/>
      <c r="M175" s="148"/>
      <c r="T175" s="54"/>
      <c r="AT175" s="18" t="s">
        <v>144</v>
      </c>
      <c r="AU175" s="18" t="s">
        <v>82</v>
      </c>
    </row>
    <row r="176" spans="2:65" s="12" customFormat="1">
      <c r="B176" s="149"/>
      <c r="D176" s="150" t="s">
        <v>146</v>
      </c>
      <c r="E176" s="151" t="s">
        <v>21</v>
      </c>
      <c r="F176" s="152" t="s">
        <v>226</v>
      </c>
      <c r="H176" s="151" t="s">
        <v>21</v>
      </c>
      <c r="I176" s="153"/>
      <c r="L176" s="149"/>
      <c r="M176" s="154"/>
      <c r="T176" s="155"/>
      <c r="AT176" s="151" t="s">
        <v>146</v>
      </c>
      <c r="AU176" s="151" t="s">
        <v>82</v>
      </c>
      <c r="AV176" s="12" t="s">
        <v>80</v>
      </c>
      <c r="AW176" s="12" t="s">
        <v>34</v>
      </c>
      <c r="AX176" s="12" t="s">
        <v>73</v>
      </c>
      <c r="AY176" s="151" t="s">
        <v>135</v>
      </c>
    </row>
    <row r="177" spans="2:65" s="13" customFormat="1">
      <c r="B177" s="156"/>
      <c r="D177" s="150" t="s">
        <v>146</v>
      </c>
      <c r="E177" s="157" t="s">
        <v>21</v>
      </c>
      <c r="F177" s="158" t="s">
        <v>976</v>
      </c>
      <c r="H177" s="159">
        <v>1181.4960000000001</v>
      </c>
      <c r="I177" s="160"/>
      <c r="L177" s="156"/>
      <c r="M177" s="161"/>
      <c r="T177" s="162"/>
      <c r="AT177" s="157" t="s">
        <v>146</v>
      </c>
      <c r="AU177" s="157" t="s">
        <v>82</v>
      </c>
      <c r="AV177" s="13" t="s">
        <v>82</v>
      </c>
      <c r="AW177" s="13" t="s">
        <v>34</v>
      </c>
      <c r="AX177" s="13" t="s">
        <v>73</v>
      </c>
      <c r="AY177" s="157" t="s">
        <v>135</v>
      </c>
    </row>
    <row r="178" spans="2:65" s="14" customFormat="1">
      <c r="B178" s="163"/>
      <c r="D178" s="150" t="s">
        <v>146</v>
      </c>
      <c r="E178" s="164" t="s">
        <v>21</v>
      </c>
      <c r="F178" s="165" t="s">
        <v>153</v>
      </c>
      <c r="H178" s="166">
        <v>1181.4960000000001</v>
      </c>
      <c r="I178" s="167"/>
      <c r="L178" s="163"/>
      <c r="M178" s="168"/>
      <c r="T178" s="169"/>
      <c r="AT178" s="164" t="s">
        <v>146</v>
      </c>
      <c r="AU178" s="164" t="s">
        <v>82</v>
      </c>
      <c r="AV178" s="14" t="s">
        <v>92</v>
      </c>
      <c r="AW178" s="14" t="s">
        <v>34</v>
      </c>
      <c r="AX178" s="14" t="s">
        <v>80</v>
      </c>
      <c r="AY178" s="164" t="s">
        <v>135</v>
      </c>
    </row>
    <row r="179" spans="2:65" s="1" customFormat="1" ht="55.5" customHeight="1">
      <c r="B179" s="33"/>
      <c r="C179" s="132" t="s">
        <v>296</v>
      </c>
      <c r="D179" s="132" t="s">
        <v>138</v>
      </c>
      <c r="E179" s="133" t="s">
        <v>240</v>
      </c>
      <c r="F179" s="134" t="s">
        <v>241</v>
      </c>
      <c r="G179" s="135" t="s">
        <v>213</v>
      </c>
      <c r="H179" s="136">
        <v>62.183999999999997</v>
      </c>
      <c r="I179" s="137"/>
      <c r="J179" s="138">
        <f>ROUND(I179*H179,2)</f>
        <v>0</v>
      </c>
      <c r="K179" s="134" t="s">
        <v>142</v>
      </c>
      <c r="L179" s="33"/>
      <c r="M179" s="139" t="s">
        <v>21</v>
      </c>
      <c r="N179" s="140" t="s">
        <v>44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92</v>
      </c>
      <c r="AT179" s="143" t="s">
        <v>138</v>
      </c>
      <c r="AU179" s="143" t="s">
        <v>82</v>
      </c>
      <c r="AY179" s="18" t="s">
        <v>135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8" t="s">
        <v>80</v>
      </c>
      <c r="BK179" s="144">
        <f>ROUND(I179*H179,2)</f>
        <v>0</v>
      </c>
      <c r="BL179" s="18" t="s">
        <v>92</v>
      </c>
      <c r="BM179" s="143" t="s">
        <v>977</v>
      </c>
    </row>
    <row r="180" spans="2:65" s="1" customFormat="1">
      <c r="B180" s="33"/>
      <c r="D180" s="145" t="s">
        <v>144</v>
      </c>
      <c r="F180" s="146" t="s">
        <v>243</v>
      </c>
      <c r="I180" s="147"/>
      <c r="L180" s="33"/>
      <c r="M180" s="148"/>
      <c r="T180" s="54"/>
      <c r="AT180" s="18" t="s">
        <v>144</v>
      </c>
      <c r="AU180" s="18" t="s">
        <v>82</v>
      </c>
    </row>
    <row r="181" spans="2:65" s="13" customFormat="1">
      <c r="B181" s="156"/>
      <c r="D181" s="150" t="s">
        <v>146</v>
      </c>
      <c r="E181" s="157" t="s">
        <v>21</v>
      </c>
      <c r="F181" s="158" t="s">
        <v>978</v>
      </c>
      <c r="H181" s="159">
        <v>62.183999999999997</v>
      </c>
      <c r="I181" s="160"/>
      <c r="L181" s="156"/>
      <c r="M181" s="161"/>
      <c r="T181" s="162"/>
      <c r="AT181" s="157" t="s">
        <v>146</v>
      </c>
      <c r="AU181" s="157" t="s">
        <v>82</v>
      </c>
      <c r="AV181" s="13" t="s">
        <v>82</v>
      </c>
      <c r="AW181" s="13" t="s">
        <v>34</v>
      </c>
      <c r="AX181" s="13" t="s">
        <v>73</v>
      </c>
      <c r="AY181" s="157" t="s">
        <v>135</v>
      </c>
    </row>
    <row r="182" spans="2:65" s="14" customFormat="1">
      <c r="B182" s="163"/>
      <c r="D182" s="150" t="s">
        <v>146</v>
      </c>
      <c r="E182" s="164" t="s">
        <v>21</v>
      </c>
      <c r="F182" s="165" t="s">
        <v>153</v>
      </c>
      <c r="H182" s="166">
        <v>62.183999999999997</v>
      </c>
      <c r="I182" s="167"/>
      <c r="L182" s="163"/>
      <c r="M182" s="168"/>
      <c r="T182" s="169"/>
      <c r="AT182" s="164" t="s">
        <v>146</v>
      </c>
      <c r="AU182" s="164" t="s">
        <v>82</v>
      </c>
      <c r="AV182" s="14" t="s">
        <v>92</v>
      </c>
      <c r="AW182" s="14" t="s">
        <v>34</v>
      </c>
      <c r="AX182" s="14" t="s">
        <v>80</v>
      </c>
      <c r="AY182" s="164" t="s">
        <v>135</v>
      </c>
    </row>
    <row r="183" spans="2:65" s="11" customFormat="1" ht="22.95" customHeight="1">
      <c r="B183" s="120"/>
      <c r="D183" s="121" t="s">
        <v>72</v>
      </c>
      <c r="E183" s="130" t="s">
        <v>555</v>
      </c>
      <c r="F183" s="130" t="s">
        <v>556</v>
      </c>
      <c r="I183" s="123"/>
      <c r="J183" s="131">
        <f>BK183</f>
        <v>0</v>
      </c>
      <c r="L183" s="120"/>
      <c r="M183" s="125"/>
      <c r="P183" s="126">
        <f>SUM(P184:P185)</f>
        <v>0</v>
      </c>
      <c r="R183" s="126">
        <f>SUM(R184:R185)</f>
        <v>0</v>
      </c>
      <c r="T183" s="127">
        <f>SUM(T184:T185)</f>
        <v>0</v>
      </c>
      <c r="AR183" s="121" t="s">
        <v>80</v>
      </c>
      <c r="AT183" s="128" t="s">
        <v>72</v>
      </c>
      <c r="AU183" s="128" t="s">
        <v>80</v>
      </c>
      <c r="AY183" s="121" t="s">
        <v>135</v>
      </c>
      <c r="BK183" s="129">
        <f>SUM(BK184:BK185)</f>
        <v>0</v>
      </c>
    </row>
    <row r="184" spans="2:65" s="1" customFormat="1" ht="78" customHeight="1">
      <c r="B184" s="33"/>
      <c r="C184" s="132" t="s">
        <v>7</v>
      </c>
      <c r="D184" s="132" t="s">
        <v>138</v>
      </c>
      <c r="E184" s="133" t="s">
        <v>979</v>
      </c>
      <c r="F184" s="134" t="s">
        <v>980</v>
      </c>
      <c r="G184" s="135" t="s">
        <v>213</v>
      </c>
      <c r="H184" s="136">
        <v>14.816000000000001</v>
      </c>
      <c r="I184" s="137"/>
      <c r="J184" s="138">
        <f>ROUND(I184*H184,2)</f>
        <v>0</v>
      </c>
      <c r="K184" s="134" t="s">
        <v>142</v>
      </c>
      <c r="L184" s="33"/>
      <c r="M184" s="139" t="s">
        <v>21</v>
      </c>
      <c r="N184" s="140" t="s">
        <v>44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92</v>
      </c>
      <c r="AT184" s="143" t="s">
        <v>138</v>
      </c>
      <c r="AU184" s="143" t="s">
        <v>82</v>
      </c>
      <c r="AY184" s="18" t="s">
        <v>135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8" t="s">
        <v>80</v>
      </c>
      <c r="BK184" s="144">
        <f>ROUND(I184*H184,2)</f>
        <v>0</v>
      </c>
      <c r="BL184" s="18" t="s">
        <v>92</v>
      </c>
      <c r="BM184" s="143" t="s">
        <v>981</v>
      </c>
    </row>
    <row r="185" spans="2:65" s="1" customFormat="1">
      <c r="B185" s="33"/>
      <c r="D185" s="145" t="s">
        <v>144</v>
      </c>
      <c r="F185" s="146" t="s">
        <v>982</v>
      </c>
      <c r="I185" s="147"/>
      <c r="L185" s="33"/>
      <c r="M185" s="197"/>
      <c r="N185" s="194"/>
      <c r="O185" s="194"/>
      <c r="P185" s="194"/>
      <c r="Q185" s="194"/>
      <c r="R185" s="194"/>
      <c r="S185" s="194"/>
      <c r="T185" s="198"/>
      <c r="AT185" s="18" t="s">
        <v>144</v>
      </c>
      <c r="AU185" s="18" t="s">
        <v>82</v>
      </c>
    </row>
    <row r="186" spans="2:65" s="1" customFormat="1" ht="6.9" customHeight="1">
      <c r="B186" s="42"/>
      <c r="C186" s="43"/>
      <c r="D186" s="43"/>
      <c r="E186" s="43"/>
      <c r="F186" s="43"/>
      <c r="G186" s="43"/>
      <c r="H186" s="43"/>
      <c r="I186" s="43"/>
      <c r="J186" s="43"/>
      <c r="K186" s="43"/>
      <c r="L186" s="33"/>
    </row>
  </sheetData>
  <sheetProtection algorithmName="SHA-512" hashValue="Ha4uJ0dA3NQHMiLC7s4aci4P12SPaw1VbvIAzK33r/2NZqaNn0e+Ln4nHzSE2CmaDySXp/FxXp+72iCnuqX90w==" saltValue="dn5f2G+dbV8lmJ5w4vUwnf8eGUYn/LrBgKxvQcmDxZNN+6rg2qyMrIRZrzM5tIzVyVnGQ6j5y63Ii3mAl1nkyA==" spinCount="100000" sheet="1" objects="1" scenarios="1" formatColumns="0" formatRows="0" autoFilter="0"/>
  <autoFilter ref="C88:K185" xr:uid="{00000000-0009-0000-0000-000003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119" r:id="rId1" xr:uid="{00000000-0004-0000-0300-000000000000}"/>
    <hyperlink ref="F124" r:id="rId2" xr:uid="{00000000-0004-0000-0300-000001000000}"/>
    <hyperlink ref="F137" r:id="rId3" xr:uid="{00000000-0004-0000-0300-000002000000}"/>
    <hyperlink ref="F152" r:id="rId4" xr:uid="{00000000-0004-0000-0300-000003000000}"/>
    <hyperlink ref="F158" r:id="rId5" xr:uid="{00000000-0004-0000-0300-000004000000}"/>
    <hyperlink ref="F171" r:id="rId6" xr:uid="{00000000-0004-0000-0300-000005000000}"/>
    <hyperlink ref="F173" r:id="rId7" xr:uid="{00000000-0004-0000-0300-000006000000}"/>
    <hyperlink ref="F175" r:id="rId8" xr:uid="{00000000-0004-0000-0300-000007000000}"/>
    <hyperlink ref="F180" r:id="rId9" xr:uid="{00000000-0004-0000-0300-000008000000}"/>
    <hyperlink ref="F185" r:id="rId10" xr:uid="{00000000-0004-0000-03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19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8" t="s">
        <v>94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" customHeight="1">
      <c r="B4" s="21"/>
      <c r="D4" s="22" t="s">
        <v>101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294" t="str">
        <f>'Rekapitulace stavby'!K6</f>
        <v>Udržovací práce pro snížení energetické náročnosti budovy Šlichtovny - část střecha</v>
      </c>
      <c r="F7" s="295"/>
      <c r="G7" s="295"/>
      <c r="H7" s="295"/>
      <c r="L7" s="21"/>
    </row>
    <row r="8" spans="2:46" ht="12" customHeight="1">
      <c r="B8" s="21"/>
      <c r="D8" s="28" t="s">
        <v>102</v>
      </c>
      <c r="L8" s="21"/>
    </row>
    <row r="9" spans="2:46" s="1" customFormat="1" ht="16.5" customHeight="1">
      <c r="B9" s="33"/>
      <c r="E9" s="294" t="s">
        <v>103</v>
      </c>
      <c r="F9" s="292"/>
      <c r="G9" s="292"/>
      <c r="H9" s="292"/>
      <c r="L9" s="33"/>
    </row>
    <row r="10" spans="2:46" s="1" customFormat="1" ht="12" customHeight="1">
      <c r="B10" s="33"/>
      <c r="D10" s="28" t="s">
        <v>104</v>
      </c>
      <c r="L10" s="33"/>
    </row>
    <row r="11" spans="2:46" s="1" customFormat="1" ht="16.5" customHeight="1">
      <c r="B11" s="33"/>
      <c r="E11" s="291" t="s">
        <v>983</v>
      </c>
      <c r="F11" s="292"/>
      <c r="G11" s="292"/>
      <c r="H11" s="292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18</v>
      </c>
      <c r="F13" s="26" t="s">
        <v>21</v>
      </c>
      <c r="I13" s="28" t="s">
        <v>20</v>
      </c>
      <c r="J13" s="26" t="s">
        <v>21</v>
      </c>
      <c r="L13" s="33"/>
    </row>
    <row r="14" spans="2:46" s="1" customFormat="1" ht="12" customHeight="1">
      <c r="B14" s="33"/>
      <c r="D14" s="28" t="s">
        <v>22</v>
      </c>
      <c r="F14" s="26" t="s">
        <v>23</v>
      </c>
      <c r="I14" s="28" t="s">
        <v>24</v>
      </c>
      <c r="J14" s="50" t="str">
        <f>'Rekapitulace stavby'!AN8</f>
        <v>9. 4. 2026</v>
      </c>
      <c r="L14" s="33"/>
    </row>
    <row r="15" spans="2:46" s="1" customFormat="1" ht="10.95" customHeight="1">
      <c r="B15" s="33"/>
      <c r="L15" s="33"/>
    </row>
    <row r="16" spans="2:46" s="1" customFormat="1" ht="12" customHeight="1">
      <c r="B16" s="33"/>
      <c r="D16" s="28" t="s">
        <v>26</v>
      </c>
      <c r="I16" s="28" t="s">
        <v>27</v>
      </c>
      <c r="J16" s="26" t="s">
        <v>21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21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27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296" t="str">
        <f>'Rekapitulace stavby'!E14</f>
        <v>Vyplň údaj</v>
      </c>
      <c r="F20" s="297"/>
      <c r="G20" s="297"/>
      <c r="H20" s="297"/>
      <c r="I20" s="28" t="s">
        <v>29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27</v>
      </c>
      <c r="J22" s="26" t="s">
        <v>21</v>
      </c>
      <c r="L22" s="33"/>
    </row>
    <row r="23" spans="2:12" s="1" customFormat="1" ht="18" customHeight="1">
      <c r="B23" s="33"/>
      <c r="E23" s="26" t="s">
        <v>33</v>
      </c>
      <c r="I23" s="28" t="s">
        <v>29</v>
      </c>
      <c r="J23" s="26" t="s">
        <v>21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35</v>
      </c>
      <c r="I25" s="28" t="s">
        <v>27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29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37</v>
      </c>
      <c r="L28" s="33"/>
    </row>
    <row r="29" spans="2:12" s="7" customFormat="1" ht="71.25" customHeight="1">
      <c r="B29" s="92"/>
      <c r="E29" s="298" t="s">
        <v>38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39</v>
      </c>
      <c r="J32" s="64">
        <f>ROUND(J87,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41</v>
      </c>
      <c r="I34" s="36" t="s">
        <v>40</v>
      </c>
      <c r="J34" s="36" t="s">
        <v>42</v>
      </c>
      <c r="L34" s="33"/>
    </row>
    <row r="35" spans="2:12" s="1" customFormat="1" ht="14.4" customHeight="1">
      <c r="B35" s="33"/>
      <c r="D35" s="53" t="s">
        <v>43</v>
      </c>
      <c r="E35" s="28" t="s">
        <v>44</v>
      </c>
      <c r="F35" s="84">
        <f>ROUND((SUM(BE87:BE118)),  2)</f>
        <v>0</v>
      </c>
      <c r="I35" s="94">
        <v>0.21</v>
      </c>
      <c r="J35" s="84">
        <f>ROUND(((SUM(BE87:BE118))*I35),  2)</f>
        <v>0</v>
      </c>
      <c r="L35" s="33"/>
    </row>
    <row r="36" spans="2:12" s="1" customFormat="1" ht="14.4" customHeight="1">
      <c r="B36" s="33"/>
      <c r="E36" s="28" t="s">
        <v>45</v>
      </c>
      <c r="F36" s="84">
        <f>ROUND((SUM(BF87:BF118)),  2)</f>
        <v>0</v>
      </c>
      <c r="I36" s="94">
        <v>0.12</v>
      </c>
      <c r="J36" s="84">
        <f>ROUND(((SUM(BF87:BF118))*I36),  2)</f>
        <v>0</v>
      </c>
      <c r="L36" s="33"/>
    </row>
    <row r="37" spans="2:12" s="1" customFormat="1" ht="14.4" hidden="1" customHeight="1">
      <c r="B37" s="33"/>
      <c r="E37" s="28" t="s">
        <v>46</v>
      </c>
      <c r="F37" s="84">
        <f>ROUND((SUM(BG87:BG118)),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47</v>
      </c>
      <c r="F38" s="84">
        <f>ROUND((SUM(BH87:BH118)),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48</v>
      </c>
      <c r="F39" s="84">
        <f>ROUND((SUM(BI87:BI118)),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49</v>
      </c>
      <c r="E41" s="55"/>
      <c r="F41" s="55"/>
      <c r="G41" s="97" t="s">
        <v>50</v>
      </c>
      <c r="H41" s="98" t="s">
        <v>51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106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26.25" customHeight="1">
      <c r="B50" s="33"/>
      <c r="E50" s="294" t="str">
        <f>E7</f>
        <v>Udržovací práce pro snížení energetické náročnosti budovy Šlichtovny - část střecha</v>
      </c>
      <c r="F50" s="295"/>
      <c r="G50" s="295"/>
      <c r="H50" s="295"/>
      <c r="L50" s="33"/>
    </row>
    <row r="51" spans="2:47" ht="12" customHeight="1">
      <c r="B51" s="21"/>
      <c r="C51" s="28" t="s">
        <v>102</v>
      </c>
      <c r="L51" s="21"/>
    </row>
    <row r="52" spans="2:47" s="1" customFormat="1" ht="16.5" customHeight="1">
      <c r="B52" s="33"/>
      <c r="E52" s="294" t="s">
        <v>103</v>
      </c>
      <c r="F52" s="292"/>
      <c r="G52" s="292"/>
      <c r="H52" s="292"/>
      <c r="L52" s="33"/>
    </row>
    <row r="53" spans="2:47" s="1" customFormat="1" ht="12" customHeight="1">
      <c r="B53" s="33"/>
      <c r="C53" s="28" t="s">
        <v>104</v>
      </c>
      <c r="L53" s="33"/>
    </row>
    <row r="54" spans="2:47" s="1" customFormat="1" ht="16.5" customHeight="1">
      <c r="B54" s="33"/>
      <c r="E54" s="291" t="str">
        <f>E11</f>
        <v>4 - Kompletní řešení pásových obloukových světlíků</v>
      </c>
      <c r="F54" s="292"/>
      <c r="G54" s="292"/>
      <c r="H54" s="292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22</v>
      </c>
      <c r="F56" s="26" t="str">
        <f>F14</f>
        <v>Semily</v>
      </c>
      <c r="I56" s="28" t="s">
        <v>24</v>
      </c>
      <c r="J56" s="50" t="str">
        <f>IF(J14="","",J14)</f>
        <v>9. 4. 2026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26</v>
      </c>
      <c r="F58" s="26" t="str">
        <f>E17</f>
        <v>GI BUSINESS PARKS a.s.</v>
      </c>
      <c r="I58" s="28" t="s">
        <v>32</v>
      </c>
      <c r="J58" s="31" t="str">
        <f>E23</f>
        <v>Studio Raketoplán s.r.o.</v>
      </c>
      <c r="L58" s="33"/>
    </row>
    <row r="59" spans="2:47" s="1" customFormat="1" ht="15.15" customHeight="1">
      <c r="B59" s="33"/>
      <c r="C59" s="28" t="s">
        <v>30</v>
      </c>
      <c r="F59" s="26" t="str">
        <f>IF(E20="","",E20)</f>
        <v>Vyplň údaj</v>
      </c>
      <c r="I59" s="28" t="s">
        <v>35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107</v>
      </c>
      <c r="D61" s="95"/>
      <c r="E61" s="95"/>
      <c r="F61" s="95"/>
      <c r="G61" s="95"/>
      <c r="H61" s="95"/>
      <c r="I61" s="95"/>
      <c r="J61" s="102" t="s">
        <v>108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5" customHeight="1">
      <c r="B63" s="33"/>
      <c r="C63" s="103" t="s">
        <v>71</v>
      </c>
      <c r="J63" s="64">
        <f>J87</f>
        <v>0</v>
      </c>
      <c r="L63" s="33"/>
      <c r="AU63" s="18" t="s">
        <v>109</v>
      </c>
    </row>
    <row r="64" spans="2:47" s="8" customFormat="1" ht="24.9" customHeight="1">
      <c r="B64" s="104"/>
      <c r="D64" s="105" t="s">
        <v>113</v>
      </c>
      <c r="E64" s="106"/>
      <c r="F64" s="106"/>
      <c r="G64" s="106"/>
      <c r="H64" s="106"/>
      <c r="I64" s="106"/>
      <c r="J64" s="107">
        <f>J88</f>
        <v>0</v>
      </c>
      <c r="L64" s="104"/>
    </row>
    <row r="65" spans="2:12" s="9" customFormat="1" ht="19.95" customHeight="1">
      <c r="B65" s="108"/>
      <c r="D65" s="109" t="s">
        <v>395</v>
      </c>
      <c r="E65" s="110"/>
      <c r="F65" s="110"/>
      <c r="G65" s="110"/>
      <c r="H65" s="110"/>
      <c r="I65" s="110"/>
      <c r="J65" s="111">
        <f>J89</f>
        <v>0</v>
      </c>
      <c r="L65" s="108"/>
    </row>
    <row r="66" spans="2:12" s="1" customFormat="1" ht="21.75" customHeight="1">
      <c r="B66" s="33"/>
      <c r="L66" s="33"/>
    </row>
    <row r="67" spans="2:12" s="1" customFormat="1" ht="6.9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" customHeight="1">
      <c r="B72" s="33"/>
      <c r="C72" s="22" t="s">
        <v>120</v>
      </c>
      <c r="L72" s="33"/>
    </row>
    <row r="73" spans="2:12" s="1" customFormat="1" ht="6.9" customHeight="1">
      <c r="B73" s="33"/>
      <c r="L73" s="33"/>
    </row>
    <row r="74" spans="2:12" s="1" customFormat="1" ht="12" customHeight="1">
      <c r="B74" s="33"/>
      <c r="C74" s="28" t="s">
        <v>16</v>
      </c>
      <c r="L74" s="33"/>
    </row>
    <row r="75" spans="2:12" s="1" customFormat="1" ht="26.25" customHeight="1">
      <c r="B75" s="33"/>
      <c r="E75" s="294" t="str">
        <f>E7</f>
        <v>Udržovací práce pro snížení energetické náročnosti budovy Šlichtovny - část střecha</v>
      </c>
      <c r="F75" s="295"/>
      <c r="G75" s="295"/>
      <c r="H75" s="295"/>
      <c r="L75" s="33"/>
    </row>
    <row r="76" spans="2:12" ht="12" customHeight="1">
      <c r="B76" s="21"/>
      <c r="C76" s="28" t="s">
        <v>102</v>
      </c>
      <c r="L76" s="21"/>
    </row>
    <row r="77" spans="2:12" s="1" customFormat="1" ht="16.5" customHeight="1">
      <c r="B77" s="33"/>
      <c r="E77" s="294" t="s">
        <v>103</v>
      </c>
      <c r="F77" s="292"/>
      <c r="G77" s="292"/>
      <c r="H77" s="292"/>
      <c r="L77" s="33"/>
    </row>
    <row r="78" spans="2:12" s="1" customFormat="1" ht="12" customHeight="1">
      <c r="B78" s="33"/>
      <c r="C78" s="28" t="s">
        <v>104</v>
      </c>
      <c r="L78" s="33"/>
    </row>
    <row r="79" spans="2:12" s="1" customFormat="1" ht="16.5" customHeight="1">
      <c r="B79" s="33"/>
      <c r="E79" s="291" t="str">
        <f>E11</f>
        <v>4 - Kompletní řešení pásových obloukových světlíků</v>
      </c>
      <c r="F79" s="292"/>
      <c r="G79" s="292"/>
      <c r="H79" s="292"/>
      <c r="L79" s="33"/>
    </row>
    <row r="80" spans="2:12" s="1" customFormat="1" ht="6.9" customHeight="1">
      <c r="B80" s="33"/>
      <c r="L80" s="33"/>
    </row>
    <row r="81" spans="2:65" s="1" customFormat="1" ht="12" customHeight="1">
      <c r="B81" s="33"/>
      <c r="C81" s="28" t="s">
        <v>22</v>
      </c>
      <c r="F81" s="26" t="str">
        <f>F14</f>
        <v>Semily</v>
      </c>
      <c r="I81" s="28" t="s">
        <v>24</v>
      </c>
      <c r="J81" s="50" t="str">
        <f>IF(J14="","",J14)</f>
        <v>9. 4. 2026</v>
      </c>
      <c r="L81" s="33"/>
    </row>
    <row r="82" spans="2:65" s="1" customFormat="1" ht="6.9" customHeight="1">
      <c r="B82" s="33"/>
      <c r="L82" s="33"/>
    </row>
    <row r="83" spans="2:65" s="1" customFormat="1" ht="25.65" customHeight="1">
      <c r="B83" s="33"/>
      <c r="C83" s="28" t="s">
        <v>26</v>
      </c>
      <c r="F83" s="26" t="str">
        <f>E17</f>
        <v>GI BUSINESS PARKS a.s.</v>
      </c>
      <c r="I83" s="28" t="s">
        <v>32</v>
      </c>
      <c r="J83" s="31" t="str">
        <f>E23</f>
        <v>Studio Raketoplán s.r.o.</v>
      </c>
      <c r="L83" s="33"/>
    </row>
    <row r="84" spans="2:65" s="1" customFormat="1" ht="15.15" customHeight="1">
      <c r="B84" s="33"/>
      <c r="C84" s="28" t="s">
        <v>30</v>
      </c>
      <c r="F84" s="26" t="str">
        <f>IF(E20="","",E20)</f>
        <v>Vyplň údaj</v>
      </c>
      <c r="I84" s="28" t="s">
        <v>35</v>
      </c>
      <c r="J84" s="31" t="str">
        <f>E26</f>
        <v xml:space="preserve"> </v>
      </c>
      <c r="L84" s="33"/>
    </row>
    <row r="85" spans="2:65" s="1" customFormat="1" ht="10.35" customHeight="1">
      <c r="B85" s="33"/>
      <c r="L85" s="33"/>
    </row>
    <row r="86" spans="2:65" s="10" customFormat="1" ht="29.25" customHeight="1">
      <c r="B86" s="112"/>
      <c r="C86" s="113" t="s">
        <v>121</v>
      </c>
      <c r="D86" s="114" t="s">
        <v>58</v>
      </c>
      <c r="E86" s="114" t="s">
        <v>54</v>
      </c>
      <c r="F86" s="114" t="s">
        <v>55</v>
      </c>
      <c r="G86" s="114" t="s">
        <v>122</v>
      </c>
      <c r="H86" s="114" t="s">
        <v>123</v>
      </c>
      <c r="I86" s="114" t="s">
        <v>124</v>
      </c>
      <c r="J86" s="114" t="s">
        <v>108</v>
      </c>
      <c r="K86" s="115" t="s">
        <v>125</v>
      </c>
      <c r="L86" s="112"/>
      <c r="M86" s="57" t="s">
        <v>21</v>
      </c>
      <c r="N86" s="58" t="s">
        <v>43</v>
      </c>
      <c r="O86" s="58" t="s">
        <v>126</v>
      </c>
      <c r="P86" s="58" t="s">
        <v>127</v>
      </c>
      <c r="Q86" s="58" t="s">
        <v>128</v>
      </c>
      <c r="R86" s="58" t="s">
        <v>129</v>
      </c>
      <c r="S86" s="58" t="s">
        <v>130</v>
      </c>
      <c r="T86" s="59" t="s">
        <v>131</v>
      </c>
    </row>
    <row r="87" spans="2:65" s="1" customFormat="1" ht="22.95" customHeight="1">
      <c r="B87" s="33"/>
      <c r="C87" s="62" t="s">
        <v>132</v>
      </c>
      <c r="J87" s="116">
        <f>BK87</f>
        <v>0</v>
      </c>
      <c r="L87" s="33"/>
      <c r="M87" s="60"/>
      <c r="N87" s="51"/>
      <c r="O87" s="51"/>
      <c r="P87" s="117">
        <f>P88</f>
        <v>0</v>
      </c>
      <c r="Q87" s="51"/>
      <c r="R87" s="117">
        <f>R88</f>
        <v>20</v>
      </c>
      <c r="S87" s="51"/>
      <c r="T87" s="118">
        <f>T88</f>
        <v>0</v>
      </c>
      <c r="AT87" s="18" t="s">
        <v>72</v>
      </c>
      <c r="AU87" s="18" t="s">
        <v>109</v>
      </c>
      <c r="BK87" s="119">
        <f>BK88</f>
        <v>0</v>
      </c>
    </row>
    <row r="88" spans="2:65" s="11" customFormat="1" ht="25.95" customHeight="1">
      <c r="B88" s="120"/>
      <c r="D88" s="121" t="s">
        <v>72</v>
      </c>
      <c r="E88" s="122" t="s">
        <v>262</v>
      </c>
      <c r="F88" s="122" t="s">
        <v>263</v>
      </c>
      <c r="I88" s="123"/>
      <c r="J88" s="124">
        <f>BK88</f>
        <v>0</v>
      </c>
      <c r="L88" s="120"/>
      <c r="M88" s="125"/>
      <c r="P88" s="126">
        <f>P89</f>
        <v>0</v>
      </c>
      <c r="R88" s="126">
        <f>R89</f>
        <v>20</v>
      </c>
      <c r="T88" s="127">
        <f>T89</f>
        <v>0</v>
      </c>
      <c r="AR88" s="121" t="s">
        <v>82</v>
      </c>
      <c r="AT88" s="128" t="s">
        <v>72</v>
      </c>
      <c r="AU88" s="128" t="s">
        <v>73</v>
      </c>
      <c r="AY88" s="121" t="s">
        <v>135</v>
      </c>
      <c r="BK88" s="129">
        <f>BK89</f>
        <v>0</v>
      </c>
    </row>
    <row r="89" spans="2:65" s="11" customFormat="1" ht="22.95" customHeight="1">
      <c r="B89" s="120"/>
      <c r="D89" s="121" t="s">
        <v>72</v>
      </c>
      <c r="E89" s="130" t="s">
        <v>881</v>
      </c>
      <c r="F89" s="130" t="s">
        <v>882</v>
      </c>
      <c r="I89" s="123"/>
      <c r="J89" s="131">
        <f>BK89</f>
        <v>0</v>
      </c>
      <c r="L89" s="120"/>
      <c r="M89" s="125"/>
      <c r="P89" s="126">
        <f>SUM(P90:P118)</f>
        <v>0</v>
      </c>
      <c r="R89" s="126">
        <f>SUM(R90:R118)</f>
        <v>20</v>
      </c>
      <c r="T89" s="127">
        <f>SUM(T90:T118)</f>
        <v>0</v>
      </c>
      <c r="AR89" s="121" t="s">
        <v>82</v>
      </c>
      <c r="AT89" s="128" t="s">
        <v>72</v>
      </c>
      <c r="AU89" s="128" t="s">
        <v>80</v>
      </c>
      <c r="AY89" s="121" t="s">
        <v>135</v>
      </c>
      <c r="BK89" s="129">
        <f>SUM(BK90:BK118)</f>
        <v>0</v>
      </c>
    </row>
    <row r="90" spans="2:65" s="1" customFormat="1" ht="21.75" customHeight="1">
      <c r="B90" s="33"/>
      <c r="C90" s="132" t="s">
        <v>80</v>
      </c>
      <c r="D90" s="132" t="s">
        <v>138</v>
      </c>
      <c r="E90" s="133" t="s">
        <v>984</v>
      </c>
      <c r="F90" s="134" t="s">
        <v>985</v>
      </c>
      <c r="G90" s="135" t="s">
        <v>639</v>
      </c>
      <c r="H90" s="136">
        <v>2</v>
      </c>
      <c r="I90" s="137"/>
      <c r="J90" s="138">
        <f>ROUND(I90*H90,2)</f>
        <v>0</v>
      </c>
      <c r="K90" s="134" t="s">
        <v>21</v>
      </c>
      <c r="L90" s="33"/>
      <c r="M90" s="139" t="s">
        <v>21</v>
      </c>
      <c r="N90" s="140" t="s">
        <v>44</v>
      </c>
      <c r="P90" s="141">
        <f>O90*H90</f>
        <v>0</v>
      </c>
      <c r="Q90" s="141">
        <v>1</v>
      </c>
      <c r="R90" s="141">
        <f>Q90*H90</f>
        <v>2</v>
      </c>
      <c r="S90" s="141">
        <v>0</v>
      </c>
      <c r="T90" s="142">
        <f>S90*H90</f>
        <v>0</v>
      </c>
      <c r="AR90" s="143" t="s">
        <v>251</v>
      </c>
      <c r="AT90" s="143" t="s">
        <v>138</v>
      </c>
      <c r="AU90" s="143" t="s">
        <v>82</v>
      </c>
      <c r="AY90" s="18" t="s">
        <v>135</v>
      </c>
      <c r="BE90" s="144">
        <f>IF(N90="základní",J90,0)</f>
        <v>0</v>
      </c>
      <c r="BF90" s="144">
        <f>IF(N90="snížená",J90,0)</f>
        <v>0</v>
      </c>
      <c r="BG90" s="144">
        <f>IF(N90="zákl. přenesená",J90,0)</f>
        <v>0</v>
      </c>
      <c r="BH90" s="144">
        <f>IF(N90="sníž. přenesená",J90,0)</f>
        <v>0</v>
      </c>
      <c r="BI90" s="144">
        <f>IF(N90="nulová",J90,0)</f>
        <v>0</v>
      </c>
      <c r="BJ90" s="18" t="s">
        <v>80</v>
      </c>
      <c r="BK90" s="144">
        <f>ROUND(I90*H90,2)</f>
        <v>0</v>
      </c>
      <c r="BL90" s="18" t="s">
        <v>251</v>
      </c>
      <c r="BM90" s="143" t="s">
        <v>986</v>
      </c>
    </row>
    <row r="91" spans="2:65" s="1" customFormat="1" ht="38.4">
      <c r="B91" s="33"/>
      <c r="D91" s="150" t="s">
        <v>158</v>
      </c>
      <c r="F91" s="170" t="s">
        <v>987</v>
      </c>
      <c r="I91" s="147"/>
      <c r="L91" s="33"/>
      <c r="M91" s="148"/>
      <c r="T91" s="54"/>
      <c r="AT91" s="18" t="s">
        <v>158</v>
      </c>
      <c r="AU91" s="18" t="s">
        <v>82</v>
      </c>
    </row>
    <row r="92" spans="2:65" s="13" customFormat="1">
      <c r="B92" s="156"/>
      <c r="D92" s="150" t="s">
        <v>146</v>
      </c>
      <c r="E92" s="157" t="s">
        <v>21</v>
      </c>
      <c r="F92" s="158" t="s">
        <v>82</v>
      </c>
      <c r="H92" s="159">
        <v>2</v>
      </c>
      <c r="I92" s="160"/>
      <c r="L92" s="156"/>
      <c r="M92" s="161"/>
      <c r="T92" s="162"/>
      <c r="AT92" s="157" t="s">
        <v>146</v>
      </c>
      <c r="AU92" s="157" t="s">
        <v>82</v>
      </c>
      <c r="AV92" s="13" t="s">
        <v>82</v>
      </c>
      <c r="AW92" s="13" t="s">
        <v>34</v>
      </c>
      <c r="AX92" s="13" t="s">
        <v>80</v>
      </c>
      <c r="AY92" s="157" t="s">
        <v>135</v>
      </c>
    </row>
    <row r="93" spans="2:65" s="1" customFormat="1" ht="16.5" customHeight="1">
      <c r="B93" s="33"/>
      <c r="C93" s="132" t="s">
        <v>82</v>
      </c>
      <c r="D93" s="132" t="s">
        <v>138</v>
      </c>
      <c r="E93" s="133" t="s">
        <v>988</v>
      </c>
      <c r="F93" s="134" t="s">
        <v>989</v>
      </c>
      <c r="G93" s="135" t="s">
        <v>639</v>
      </c>
      <c r="H93" s="136">
        <v>1</v>
      </c>
      <c r="I93" s="137"/>
      <c r="J93" s="138">
        <f>ROUND(I93*H93,2)</f>
        <v>0</v>
      </c>
      <c r="K93" s="134" t="s">
        <v>21</v>
      </c>
      <c r="L93" s="33"/>
      <c r="M93" s="139" t="s">
        <v>21</v>
      </c>
      <c r="N93" s="140" t="s">
        <v>44</v>
      </c>
      <c r="P93" s="141">
        <f>O93*H93</f>
        <v>0</v>
      </c>
      <c r="Q93" s="141">
        <v>1</v>
      </c>
      <c r="R93" s="141">
        <f>Q93*H93</f>
        <v>1</v>
      </c>
      <c r="S93" s="141">
        <v>0</v>
      </c>
      <c r="T93" s="142">
        <f>S93*H93</f>
        <v>0</v>
      </c>
      <c r="AR93" s="143" t="s">
        <v>251</v>
      </c>
      <c r="AT93" s="143" t="s">
        <v>138</v>
      </c>
      <c r="AU93" s="143" t="s">
        <v>82</v>
      </c>
      <c r="AY93" s="18" t="s">
        <v>135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8" t="s">
        <v>80</v>
      </c>
      <c r="BK93" s="144">
        <f>ROUND(I93*H93,2)</f>
        <v>0</v>
      </c>
      <c r="BL93" s="18" t="s">
        <v>251</v>
      </c>
      <c r="BM93" s="143" t="s">
        <v>990</v>
      </c>
    </row>
    <row r="94" spans="2:65" s="1" customFormat="1" ht="96">
      <c r="B94" s="33"/>
      <c r="D94" s="150" t="s">
        <v>158</v>
      </c>
      <c r="F94" s="170" t="s">
        <v>991</v>
      </c>
      <c r="I94" s="147"/>
      <c r="L94" s="33"/>
      <c r="M94" s="148"/>
      <c r="T94" s="54"/>
      <c r="AT94" s="18" t="s">
        <v>158</v>
      </c>
      <c r="AU94" s="18" t="s">
        <v>82</v>
      </c>
    </row>
    <row r="95" spans="2:65" s="13" customFormat="1">
      <c r="B95" s="156"/>
      <c r="D95" s="150" t="s">
        <v>146</v>
      </c>
      <c r="E95" s="157" t="s">
        <v>21</v>
      </c>
      <c r="F95" s="158" t="s">
        <v>80</v>
      </c>
      <c r="H95" s="159">
        <v>1</v>
      </c>
      <c r="I95" s="160"/>
      <c r="L95" s="156"/>
      <c r="M95" s="161"/>
      <c r="T95" s="162"/>
      <c r="AT95" s="157" t="s">
        <v>146</v>
      </c>
      <c r="AU95" s="157" t="s">
        <v>82</v>
      </c>
      <c r="AV95" s="13" t="s">
        <v>82</v>
      </c>
      <c r="AW95" s="13" t="s">
        <v>34</v>
      </c>
      <c r="AX95" s="13" t="s">
        <v>80</v>
      </c>
      <c r="AY95" s="157" t="s">
        <v>135</v>
      </c>
    </row>
    <row r="96" spans="2:65" s="1" customFormat="1" ht="16.5" customHeight="1">
      <c r="B96" s="33"/>
      <c r="C96" s="132" t="s">
        <v>89</v>
      </c>
      <c r="D96" s="132" t="s">
        <v>138</v>
      </c>
      <c r="E96" s="133" t="s">
        <v>992</v>
      </c>
      <c r="F96" s="134" t="s">
        <v>993</v>
      </c>
      <c r="G96" s="135" t="s">
        <v>639</v>
      </c>
      <c r="H96" s="136">
        <v>1</v>
      </c>
      <c r="I96" s="137"/>
      <c r="J96" s="138">
        <f>ROUND(I96*H96,2)</f>
        <v>0</v>
      </c>
      <c r="K96" s="134" t="s">
        <v>21</v>
      </c>
      <c r="L96" s="33"/>
      <c r="M96" s="139" t="s">
        <v>21</v>
      </c>
      <c r="N96" s="140" t="s">
        <v>44</v>
      </c>
      <c r="P96" s="141">
        <f>O96*H96</f>
        <v>0</v>
      </c>
      <c r="Q96" s="141">
        <v>1</v>
      </c>
      <c r="R96" s="141">
        <f>Q96*H96</f>
        <v>1</v>
      </c>
      <c r="S96" s="141">
        <v>0</v>
      </c>
      <c r="T96" s="142">
        <f>S96*H96</f>
        <v>0</v>
      </c>
      <c r="AR96" s="143" t="s">
        <v>251</v>
      </c>
      <c r="AT96" s="143" t="s">
        <v>138</v>
      </c>
      <c r="AU96" s="143" t="s">
        <v>82</v>
      </c>
      <c r="AY96" s="18" t="s">
        <v>135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80</v>
      </c>
      <c r="BK96" s="144">
        <f>ROUND(I96*H96,2)</f>
        <v>0</v>
      </c>
      <c r="BL96" s="18" t="s">
        <v>251</v>
      </c>
      <c r="BM96" s="143" t="s">
        <v>994</v>
      </c>
    </row>
    <row r="97" spans="2:65" s="1" customFormat="1" ht="96">
      <c r="B97" s="33"/>
      <c r="D97" s="150" t="s">
        <v>158</v>
      </c>
      <c r="F97" s="170" t="s">
        <v>995</v>
      </c>
      <c r="I97" s="147"/>
      <c r="L97" s="33"/>
      <c r="M97" s="148"/>
      <c r="T97" s="54"/>
      <c r="AT97" s="18" t="s">
        <v>158</v>
      </c>
      <c r="AU97" s="18" t="s">
        <v>82</v>
      </c>
    </row>
    <row r="98" spans="2:65" s="13" customFormat="1">
      <c r="B98" s="156"/>
      <c r="D98" s="150" t="s">
        <v>146</v>
      </c>
      <c r="E98" s="157" t="s">
        <v>21</v>
      </c>
      <c r="F98" s="158" t="s">
        <v>80</v>
      </c>
      <c r="H98" s="159">
        <v>1</v>
      </c>
      <c r="I98" s="160"/>
      <c r="L98" s="156"/>
      <c r="M98" s="161"/>
      <c r="T98" s="162"/>
      <c r="AT98" s="157" t="s">
        <v>146</v>
      </c>
      <c r="AU98" s="157" t="s">
        <v>82</v>
      </c>
      <c r="AV98" s="13" t="s">
        <v>82</v>
      </c>
      <c r="AW98" s="13" t="s">
        <v>34</v>
      </c>
      <c r="AX98" s="13" t="s">
        <v>80</v>
      </c>
      <c r="AY98" s="157" t="s">
        <v>135</v>
      </c>
    </row>
    <row r="99" spans="2:65" s="1" customFormat="1" ht="16.5" customHeight="1">
      <c r="B99" s="33"/>
      <c r="C99" s="132" t="s">
        <v>92</v>
      </c>
      <c r="D99" s="132" t="s">
        <v>138</v>
      </c>
      <c r="E99" s="133" t="s">
        <v>996</v>
      </c>
      <c r="F99" s="134" t="s">
        <v>997</v>
      </c>
      <c r="G99" s="135" t="s">
        <v>639</v>
      </c>
      <c r="H99" s="136">
        <v>1</v>
      </c>
      <c r="I99" s="137"/>
      <c r="J99" s="138">
        <f>ROUND(I99*H99,2)</f>
        <v>0</v>
      </c>
      <c r="K99" s="134" t="s">
        <v>21</v>
      </c>
      <c r="L99" s="33"/>
      <c r="M99" s="139" t="s">
        <v>21</v>
      </c>
      <c r="N99" s="140" t="s">
        <v>44</v>
      </c>
      <c r="P99" s="141">
        <f>O99*H99</f>
        <v>0</v>
      </c>
      <c r="Q99" s="141">
        <v>1</v>
      </c>
      <c r="R99" s="141">
        <f>Q99*H99</f>
        <v>1</v>
      </c>
      <c r="S99" s="141">
        <v>0</v>
      </c>
      <c r="T99" s="142">
        <f>S99*H99</f>
        <v>0</v>
      </c>
      <c r="AR99" s="143" t="s">
        <v>251</v>
      </c>
      <c r="AT99" s="143" t="s">
        <v>138</v>
      </c>
      <c r="AU99" s="143" t="s">
        <v>82</v>
      </c>
      <c r="AY99" s="18" t="s">
        <v>135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80</v>
      </c>
      <c r="BK99" s="144">
        <f>ROUND(I99*H99,2)</f>
        <v>0</v>
      </c>
      <c r="BL99" s="18" t="s">
        <v>251</v>
      </c>
      <c r="BM99" s="143" t="s">
        <v>998</v>
      </c>
    </row>
    <row r="100" spans="2:65" s="1" customFormat="1" ht="96">
      <c r="B100" s="33"/>
      <c r="D100" s="150" t="s">
        <v>158</v>
      </c>
      <c r="F100" s="170" t="s">
        <v>999</v>
      </c>
      <c r="I100" s="147"/>
      <c r="L100" s="33"/>
      <c r="M100" s="148"/>
      <c r="T100" s="54"/>
      <c r="AT100" s="18" t="s">
        <v>158</v>
      </c>
      <c r="AU100" s="18" t="s">
        <v>82</v>
      </c>
    </row>
    <row r="101" spans="2:65" s="13" customFormat="1">
      <c r="B101" s="156"/>
      <c r="D101" s="150" t="s">
        <v>146</v>
      </c>
      <c r="E101" s="157" t="s">
        <v>21</v>
      </c>
      <c r="F101" s="158" t="s">
        <v>80</v>
      </c>
      <c r="H101" s="159">
        <v>1</v>
      </c>
      <c r="I101" s="160"/>
      <c r="L101" s="156"/>
      <c r="M101" s="161"/>
      <c r="T101" s="162"/>
      <c r="AT101" s="157" t="s">
        <v>146</v>
      </c>
      <c r="AU101" s="157" t="s">
        <v>82</v>
      </c>
      <c r="AV101" s="13" t="s">
        <v>82</v>
      </c>
      <c r="AW101" s="13" t="s">
        <v>34</v>
      </c>
      <c r="AX101" s="13" t="s">
        <v>80</v>
      </c>
      <c r="AY101" s="157" t="s">
        <v>135</v>
      </c>
    </row>
    <row r="102" spans="2:65" s="1" customFormat="1" ht="16.5" customHeight="1">
      <c r="B102" s="33"/>
      <c r="C102" s="132" t="s">
        <v>183</v>
      </c>
      <c r="D102" s="132" t="s">
        <v>138</v>
      </c>
      <c r="E102" s="133" t="s">
        <v>1000</v>
      </c>
      <c r="F102" s="134" t="s">
        <v>1001</v>
      </c>
      <c r="G102" s="135" t="s">
        <v>639</v>
      </c>
      <c r="H102" s="136">
        <v>1</v>
      </c>
      <c r="I102" s="137"/>
      <c r="J102" s="138">
        <f>ROUND(I102*H102,2)</f>
        <v>0</v>
      </c>
      <c r="K102" s="134" t="s">
        <v>21</v>
      </c>
      <c r="L102" s="33"/>
      <c r="M102" s="139" t="s">
        <v>21</v>
      </c>
      <c r="N102" s="140" t="s">
        <v>44</v>
      </c>
      <c r="P102" s="141">
        <f>O102*H102</f>
        <v>0</v>
      </c>
      <c r="Q102" s="141">
        <v>1</v>
      </c>
      <c r="R102" s="141">
        <f>Q102*H102</f>
        <v>1</v>
      </c>
      <c r="S102" s="141">
        <v>0</v>
      </c>
      <c r="T102" s="142">
        <f>S102*H102</f>
        <v>0</v>
      </c>
      <c r="AR102" s="143" t="s">
        <v>251</v>
      </c>
      <c r="AT102" s="143" t="s">
        <v>138</v>
      </c>
      <c r="AU102" s="143" t="s">
        <v>82</v>
      </c>
      <c r="AY102" s="18" t="s">
        <v>135</v>
      </c>
      <c r="BE102" s="144">
        <f>IF(N102="základní",J102,0)</f>
        <v>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8" t="s">
        <v>80</v>
      </c>
      <c r="BK102" s="144">
        <f>ROUND(I102*H102,2)</f>
        <v>0</v>
      </c>
      <c r="BL102" s="18" t="s">
        <v>251</v>
      </c>
      <c r="BM102" s="143" t="s">
        <v>1002</v>
      </c>
    </row>
    <row r="103" spans="2:65" s="1" customFormat="1" ht="96">
      <c r="B103" s="33"/>
      <c r="D103" s="150" t="s">
        <v>158</v>
      </c>
      <c r="F103" s="170" t="s">
        <v>1003</v>
      </c>
      <c r="I103" s="147"/>
      <c r="L103" s="33"/>
      <c r="M103" s="148"/>
      <c r="T103" s="54"/>
      <c r="AT103" s="18" t="s">
        <v>158</v>
      </c>
      <c r="AU103" s="18" t="s">
        <v>82</v>
      </c>
    </row>
    <row r="104" spans="2:65" s="13" customFormat="1">
      <c r="B104" s="156"/>
      <c r="D104" s="150" t="s">
        <v>146</v>
      </c>
      <c r="E104" s="157" t="s">
        <v>21</v>
      </c>
      <c r="F104" s="158" t="s">
        <v>80</v>
      </c>
      <c r="H104" s="159">
        <v>1</v>
      </c>
      <c r="I104" s="160"/>
      <c r="L104" s="156"/>
      <c r="M104" s="161"/>
      <c r="T104" s="162"/>
      <c r="AT104" s="157" t="s">
        <v>146</v>
      </c>
      <c r="AU104" s="157" t="s">
        <v>82</v>
      </c>
      <c r="AV104" s="13" t="s">
        <v>82</v>
      </c>
      <c r="AW104" s="13" t="s">
        <v>34</v>
      </c>
      <c r="AX104" s="13" t="s">
        <v>80</v>
      </c>
      <c r="AY104" s="157" t="s">
        <v>135</v>
      </c>
    </row>
    <row r="105" spans="2:65" s="1" customFormat="1" ht="16.5" customHeight="1">
      <c r="B105" s="33"/>
      <c r="C105" s="132" t="s">
        <v>191</v>
      </c>
      <c r="D105" s="132" t="s">
        <v>138</v>
      </c>
      <c r="E105" s="133" t="s">
        <v>1004</v>
      </c>
      <c r="F105" s="134" t="s">
        <v>1005</v>
      </c>
      <c r="G105" s="135" t="s">
        <v>649</v>
      </c>
      <c r="H105" s="136">
        <v>2</v>
      </c>
      <c r="I105" s="137"/>
      <c r="J105" s="138">
        <f>ROUND(I105*H105,2)</f>
        <v>0</v>
      </c>
      <c r="K105" s="134" t="s">
        <v>21</v>
      </c>
      <c r="L105" s="33"/>
      <c r="M105" s="139" t="s">
        <v>21</v>
      </c>
      <c r="N105" s="140" t="s">
        <v>44</v>
      </c>
      <c r="P105" s="141">
        <f>O105*H105</f>
        <v>0</v>
      </c>
      <c r="Q105" s="141">
        <v>1</v>
      </c>
      <c r="R105" s="141">
        <f>Q105*H105</f>
        <v>2</v>
      </c>
      <c r="S105" s="141">
        <v>0</v>
      </c>
      <c r="T105" s="142">
        <f>S105*H105</f>
        <v>0</v>
      </c>
      <c r="AR105" s="143" t="s">
        <v>251</v>
      </c>
      <c r="AT105" s="143" t="s">
        <v>138</v>
      </c>
      <c r="AU105" s="143" t="s">
        <v>82</v>
      </c>
      <c r="AY105" s="18" t="s">
        <v>135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80</v>
      </c>
      <c r="BK105" s="144">
        <f>ROUND(I105*H105,2)</f>
        <v>0</v>
      </c>
      <c r="BL105" s="18" t="s">
        <v>251</v>
      </c>
      <c r="BM105" s="143" t="s">
        <v>1006</v>
      </c>
    </row>
    <row r="106" spans="2:65" s="1" customFormat="1" ht="28.8">
      <c r="B106" s="33"/>
      <c r="D106" s="150" t="s">
        <v>158</v>
      </c>
      <c r="F106" s="170" t="s">
        <v>1007</v>
      </c>
      <c r="I106" s="147"/>
      <c r="L106" s="33"/>
      <c r="M106" s="148"/>
      <c r="T106" s="54"/>
      <c r="AT106" s="18" t="s">
        <v>158</v>
      </c>
      <c r="AU106" s="18" t="s">
        <v>82</v>
      </c>
    </row>
    <row r="107" spans="2:65" s="13" customFormat="1">
      <c r="B107" s="156"/>
      <c r="D107" s="150" t="s">
        <v>146</v>
      </c>
      <c r="E107" s="157" t="s">
        <v>21</v>
      </c>
      <c r="F107" s="158" t="s">
        <v>82</v>
      </c>
      <c r="H107" s="159">
        <v>2</v>
      </c>
      <c r="I107" s="160"/>
      <c r="L107" s="156"/>
      <c r="M107" s="161"/>
      <c r="T107" s="162"/>
      <c r="AT107" s="157" t="s">
        <v>146</v>
      </c>
      <c r="AU107" s="157" t="s">
        <v>82</v>
      </c>
      <c r="AV107" s="13" t="s">
        <v>82</v>
      </c>
      <c r="AW107" s="13" t="s">
        <v>34</v>
      </c>
      <c r="AX107" s="13" t="s">
        <v>80</v>
      </c>
      <c r="AY107" s="157" t="s">
        <v>135</v>
      </c>
    </row>
    <row r="108" spans="2:65" s="1" customFormat="1" ht="16.5" customHeight="1">
      <c r="B108" s="33"/>
      <c r="C108" s="132" t="s">
        <v>198</v>
      </c>
      <c r="D108" s="132" t="s">
        <v>138</v>
      </c>
      <c r="E108" s="133" t="s">
        <v>1008</v>
      </c>
      <c r="F108" s="134" t="s">
        <v>1009</v>
      </c>
      <c r="G108" s="135" t="s">
        <v>649</v>
      </c>
      <c r="H108" s="136">
        <v>4</v>
      </c>
      <c r="I108" s="137"/>
      <c r="J108" s="138">
        <f>ROUND(I108*H108,2)</f>
        <v>0</v>
      </c>
      <c r="K108" s="134" t="s">
        <v>21</v>
      </c>
      <c r="L108" s="33"/>
      <c r="M108" s="139" t="s">
        <v>21</v>
      </c>
      <c r="N108" s="140" t="s">
        <v>44</v>
      </c>
      <c r="P108" s="141">
        <f>O108*H108</f>
        <v>0</v>
      </c>
      <c r="Q108" s="141">
        <v>1</v>
      </c>
      <c r="R108" s="141">
        <f>Q108*H108</f>
        <v>4</v>
      </c>
      <c r="S108" s="141">
        <v>0</v>
      </c>
      <c r="T108" s="142">
        <f>S108*H108</f>
        <v>0</v>
      </c>
      <c r="AR108" s="143" t="s">
        <v>251</v>
      </c>
      <c r="AT108" s="143" t="s">
        <v>138</v>
      </c>
      <c r="AU108" s="143" t="s">
        <v>82</v>
      </c>
      <c r="AY108" s="18" t="s">
        <v>135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80</v>
      </c>
      <c r="BK108" s="144">
        <f>ROUND(I108*H108,2)</f>
        <v>0</v>
      </c>
      <c r="BL108" s="18" t="s">
        <v>251</v>
      </c>
      <c r="BM108" s="143" t="s">
        <v>1010</v>
      </c>
    </row>
    <row r="109" spans="2:65" s="1" customFormat="1" ht="86.4">
      <c r="B109" s="33"/>
      <c r="D109" s="150" t="s">
        <v>158</v>
      </c>
      <c r="F109" s="170" t="s">
        <v>1011</v>
      </c>
      <c r="I109" s="147"/>
      <c r="L109" s="33"/>
      <c r="M109" s="148"/>
      <c r="T109" s="54"/>
      <c r="AT109" s="18" t="s">
        <v>158</v>
      </c>
      <c r="AU109" s="18" t="s">
        <v>82</v>
      </c>
    </row>
    <row r="110" spans="2:65" s="13" customFormat="1">
      <c r="B110" s="156"/>
      <c r="D110" s="150" t="s">
        <v>146</v>
      </c>
      <c r="E110" s="157" t="s">
        <v>21</v>
      </c>
      <c r="F110" s="158" t="s">
        <v>92</v>
      </c>
      <c r="H110" s="159">
        <v>4</v>
      </c>
      <c r="I110" s="160"/>
      <c r="L110" s="156"/>
      <c r="M110" s="161"/>
      <c r="T110" s="162"/>
      <c r="AT110" s="157" t="s">
        <v>146</v>
      </c>
      <c r="AU110" s="157" t="s">
        <v>82</v>
      </c>
      <c r="AV110" s="13" t="s">
        <v>82</v>
      </c>
      <c r="AW110" s="13" t="s">
        <v>34</v>
      </c>
      <c r="AX110" s="13" t="s">
        <v>80</v>
      </c>
      <c r="AY110" s="157" t="s">
        <v>135</v>
      </c>
    </row>
    <row r="111" spans="2:65" s="1" customFormat="1" ht="24.15" customHeight="1">
      <c r="B111" s="33"/>
      <c r="C111" s="132" t="s">
        <v>204</v>
      </c>
      <c r="D111" s="132" t="s">
        <v>138</v>
      </c>
      <c r="E111" s="133" t="s">
        <v>1012</v>
      </c>
      <c r="F111" s="134" t="s">
        <v>1013</v>
      </c>
      <c r="G111" s="135" t="s">
        <v>649</v>
      </c>
      <c r="H111" s="136">
        <v>2</v>
      </c>
      <c r="I111" s="137"/>
      <c r="J111" s="138">
        <f>ROUND(I111*H111,2)</f>
        <v>0</v>
      </c>
      <c r="K111" s="134" t="s">
        <v>21</v>
      </c>
      <c r="L111" s="33"/>
      <c r="M111" s="139" t="s">
        <v>21</v>
      </c>
      <c r="N111" s="140" t="s">
        <v>44</v>
      </c>
      <c r="P111" s="141">
        <f>O111*H111</f>
        <v>0</v>
      </c>
      <c r="Q111" s="141">
        <v>1</v>
      </c>
      <c r="R111" s="141">
        <f>Q111*H111</f>
        <v>2</v>
      </c>
      <c r="S111" s="141">
        <v>0</v>
      </c>
      <c r="T111" s="142">
        <f>S111*H111</f>
        <v>0</v>
      </c>
      <c r="AR111" s="143" t="s">
        <v>251</v>
      </c>
      <c r="AT111" s="143" t="s">
        <v>138</v>
      </c>
      <c r="AU111" s="143" t="s">
        <v>82</v>
      </c>
      <c r="AY111" s="18" t="s">
        <v>135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8" t="s">
        <v>80</v>
      </c>
      <c r="BK111" s="144">
        <f>ROUND(I111*H111,2)</f>
        <v>0</v>
      </c>
      <c r="BL111" s="18" t="s">
        <v>251</v>
      </c>
      <c r="BM111" s="143" t="s">
        <v>1014</v>
      </c>
    </row>
    <row r="112" spans="2:65" s="13" customFormat="1">
      <c r="B112" s="156"/>
      <c r="D112" s="150" t="s">
        <v>146</v>
      </c>
      <c r="E112" s="157" t="s">
        <v>21</v>
      </c>
      <c r="F112" s="158" t="s">
        <v>82</v>
      </c>
      <c r="H112" s="159">
        <v>2</v>
      </c>
      <c r="I112" s="160"/>
      <c r="L112" s="156"/>
      <c r="M112" s="161"/>
      <c r="T112" s="162"/>
      <c r="AT112" s="157" t="s">
        <v>146</v>
      </c>
      <c r="AU112" s="157" t="s">
        <v>82</v>
      </c>
      <c r="AV112" s="13" t="s">
        <v>82</v>
      </c>
      <c r="AW112" s="13" t="s">
        <v>34</v>
      </c>
      <c r="AX112" s="13" t="s">
        <v>80</v>
      </c>
      <c r="AY112" s="157" t="s">
        <v>135</v>
      </c>
    </row>
    <row r="113" spans="2:65" s="1" customFormat="1" ht="16.5" customHeight="1">
      <c r="B113" s="33"/>
      <c r="C113" s="132" t="s">
        <v>136</v>
      </c>
      <c r="D113" s="132" t="s">
        <v>138</v>
      </c>
      <c r="E113" s="133" t="s">
        <v>1015</v>
      </c>
      <c r="F113" s="134" t="s">
        <v>1016</v>
      </c>
      <c r="G113" s="135" t="s">
        <v>649</v>
      </c>
      <c r="H113" s="136">
        <v>2</v>
      </c>
      <c r="I113" s="137"/>
      <c r="J113" s="138">
        <f>ROUND(I113*H113,2)</f>
        <v>0</v>
      </c>
      <c r="K113" s="134" t="s">
        <v>21</v>
      </c>
      <c r="L113" s="33"/>
      <c r="M113" s="139" t="s">
        <v>21</v>
      </c>
      <c r="N113" s="140" t="s">
        <v>44</v>
      </c>
      <c r="P113" s="141">
        <f>O113*H113</f>
        <v>0</v>
      </c>
      <c r="Q113" s="141">
        <v>1</v>
      </c>
      <c r="R113" s="141">
        <f>Q113*H113</f>
        <v>2</v>
      </c>
      <c r="S113" s="141">
        <v>0</v>
      </c>
      <c r="T113" s="142">
        <f>S113*H113</f>
        <v>0</v>
      </c>
      <c r="AR113" s="143" t="s">
        <v>251</v>
      </c>
      <c r="AT113" s="143" t="s">
        <v>138</v>
      </c>
      <c r="AU113" s="143" t="s">
        <v>82</v>
      </c>
      <c r="AY113" s="18" t="s">
        <v>135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80</v>
      </c>
      <c r="BK113" s="144">
        <f>ROUND(I113*H113,2)</f>
        <v>0</v>
      </c>
      <c r="BL113" s="18" t="s">
        <v>251</v>
      </c>
      <c r="BM113" s="143" t="s">
        <v>1017</v>
      </c>
    </row>
    <row r="114" spans="2:65" s="1" customFormat="1" ht="38.4">
      <c r="B114" s="33"/>
      <c r="D114" s="150" t="s">
        <v>158</v>
      </c>
      <c r="F114" s="170" t="s">
        <v>1018</v>
      </c>
      <c r="I114" s="147"/>
      <c r="L114" s="33"/>
      <c r="M114" s="148"/>
      <c r="T114" s="54"/>
      <c r="AT114" s="18" t="s">
        <v>158</v>
      </c>
      <c r="AU114" s="18" t="s">
        <v>82</v>
      </c>
    </row>
    <row r="115" spans="2:65" s="13" customFormat="1">
      <c r="B115" s="156"/>
      <c r="D115" s="150" t="s">
        <v>146</v>
      </c>
      <c r="E115" s="157" t="s">
        <v>21</v>
      </c>
      <c r="F115" s="158" t="s">
        <v>82</v>
      </c>
      <c r="H115" s="159">
        <v>2</v>
      </c>
      <c r="I115" s="160"/>
      <c r="L115" s="156"/>
      <c r="M115" s="161"/>
      <c r="T115" s="162"/>
      <c r="AT115" s="157" t="s">
        <v>146</v>
      </c>
      <c r="AU115" s="157" t="s">
        <v>82</v>
      </c>
      <c r="AV115" s="13" t="s">
        <v>82</v>
      </c>
      <c r="AW115" s="13" t="s">
        <v>34</v>
      </c>
      <c r="AX115" s="13" t="s">
        <v>80</v>
      </c>
      <c r="AY115" s="157" t="s">
        <v>135</v>
      </c>
    </row>
    <row r="116" spans="2:65" s="1" customFormat="1" ht="16.5" customHeight="1">
      <c r="B116" s="33"/>
      <c r="C116" s="132" t="s">
        <v>216</v>
      </c>
      <c r="D116" s="132" t="s">
        <v>138</v>
      </c>
      <c r="E116" s="133" t="s">
        <v>1019</v>
      </c>
      <c r="F116" s="134" t="s">
        <v>1020</v>
      </c>
      <c r="G116" s="135" t="s">
        <v>649</v>
      </c>
      <c r="H116" s="136">
        <v>4</v>
      </c>
      <c r="I116" s="137"/>
      <c r="J116" s="138">
        <f>ROUND(I116*H116,2)</f>
        <v>0</v>
      </c>
      <c r="K116" s="134" t="s">
        <v>21</v>
      </c>
      <c r="L116" s="33"/>
      <c r="M116" s="139" t="s">
        <v>21</v>
      </c>
      <c r="N116" s="140" t="s">
        <v>44</v>
      </c>
      <c r="P116" s="141">
        <f>O116*H116</f>
        <v>0</v>
      </c>
      <c r="Q116" s="141">
        <v>1</v>
      </c>
      <c r="R116" s="141">
        <f>Q116*H116</f>
        <v>4</v>
      </c>
      <c r="S116" s="141">
        <v>0</v>
      </c>
      <c r="T116" s="142">
        <f>S116*H116</f>
        <v>0</v>
      </c>
      <c r="AR116" s="143" t="s">
        <v>251</v>
      </c>
      <c r="AT116" s="143" t="s">
        <v>138</v>
      </c>
      <c r="AU116" s="143" t="s">
        <v>82</v>
      </c>
      <c r="AY116" s="18" t="s">
        <v>135</v>
      </c>
      <c r="BE116" s="144">
        <f>IF(N116="základní",J116,0)</f>
        <v>0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8" t="s">
        <v>80</v>
      </c>
      <c r="BK116" s="144">
        <f>ROUND(I116*H116,2)</f>
        <v>0</v>
      </c>
      <c r="BL116" s="18" t="s">
        <v>251</v>
      </c>
      <c r="BM116" s="143" t="s">
        <v>1021</v>
      </c>
    </row>
    <row r="117" spans="2:65" s="1" customFormat="1" ht="28.8">
      <c r="B117" s="33"/>
      <c r="D117" s="150" t="s">
        <v>158</v>
      </c>
      <c r="F117" s="170" t="s">
        <v>1022</v>
      </c>
      <c r="I117" s="147"/>
      <c r="L117" s="33"/>
      <c r="M117" s="148"/>
      <c r="T117" s="54"/>
      <c r="AT117" s="18" t="s">
        <v>158</v>
      </c>
      <c r="AU117" s="18" t="s">
        <v>82</v>
      </c>
    </row>
    <row r="118" spans="2:65" s="13" customFormat="1">
      <c r="B118" s="156"/>
      <c r="D118" s="150" t="s">
        <v>146</v>
      </c>
      <c r="E118" s="157" t="s">
        <v>21</v>
      </c>
      <c r="F118" s="158" t="s">
        <v>92</v>
      </c>
      <c r="H118" s="159">
        <v>4</v>
      </c>
      <c r="I118" s="160"/>
      <c r="L118" s="156"/>
      <c r="M118" s="199"/>
      <c r="N118" s="200"/>
      <c r="O118" s="200"/>
      <c r="P118" s="200"/>
      <c r="Q118" s="200"/>
      <c r="R118" s="200"/>
      <c r="S118" s="200"/>
      <c r="T118" s="201"/>
      <c r="AT118" s="157" t="s">
        <v>146</v>
      </c>
      <c r="AU118" s="157" t="s">
        <v>82</v>
      </c>
      <c r="AV118" s="13" t="s">
        <v>82</v>
      </c>
      <c r="AW118" s="13" t="s">
        <v>34</v>
      </c>
      <c r="AX118" s="13" t="s">
        <v>80</v>
      </c>
      <c r="AY118" s="157" t="s">
        <v>135</v>
      </c>
    </row>
    <row r="119" spans="2:65" s="1" customFormat="1" ht="6.9" customHeight="1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33"/>
    </row>
  </sheetData>
  <sheetProtection algorithmName="SHA-512" hashValue="sYo39N6eiDscVyIdNz+ImE1/kOuTcR7nU1rVEtyjZYveYibkZ9IjEBnyaaw4C35zhWRD24mV6lC+jU+6zRVt9Q==" saltValue="WuE5FRpwv5HqcW4O+S7X7saO1ClUGqyhKOqtauyCxqhgLhpim61YoPcKv0eD3wyDpScBnaWGthH/W940tmMLyA==" spinCount="100000" sheet="1" objects="1" scenarios="1" formatColumns="0" formatRows="0" autoFilter="0"/>
  <autoFilter ref="C86:K118" xr:uid="{00000000-0009-0000-0000-000004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08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8" t="s">
        <v>100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" customHeight="1">
      <c r="B4" s="21"/>
      <c r="D4" s="22" t="s">
        <v>101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26.25" customHeight="1">
      <c r="B7" s="21"/>
      <c r="E7" s="294" t="str">
        <f>'Rekapitulace stavby'!K6</f>
        <v>Udržovací práce pro snížení energetické náročnosti budovy Šlichtovny - část střecha</v>
      </c>
      <c r="F7" s="295"/>
      <c r="G7" s="295"/>
      <c r="H7" s="295"/>
      <c r="L7" s="21"/>
    </row>
    <row r="8" spans="2:46" ht="12" customHeight="1">
      <c r="B8" s="21"/>
      <c r="D8" s="28" t="s">
        <v>102</v>
      </c>
      <c r="L8" s="21"/>
    </row>
    <row r="9" spans="2:46" s="1" customFormat="1" ht="16.5" customHeight="1">
      <c r="B9" s="33"/>
      <c r="E9" s="294" t="s">
        <v>1023</v>
      </c>
      <c r="F9" s="292"/>
      <c r="G9" s="292"/>
      <c r="H9" s="292"/>
      <c r="L9" s="33"/>
    </row>
    <row r="10" spans="2:46" s="1" customFormat="1" ht="12" customHeight="1">
      <c r="B10" s="33"/>
      <c r="D10" s="28" t="s">
        <v>104</v>
      </c>
      <c r="L10" s="33"/>
    </row>
    <row r="11" spans="2:46" s="1" customFormat="1" ht="16.5" customHeight="1">
      <c r="B11" s="33"/>
      <c r="E11" s="291" t="s">
        <v>1024</v>
      </c>
      <c r="F11" s="292"/>
      <c r="G11" s="292"/>
      <c r="H11" s="292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18</v>
      </c>
      <c r="F13" s="26" t="s">
        <v>21</v>
      </c>
      <c r="I13" s="28" t="s">
        <v>20</v>
      </c>
      <c r="J13" s="26" t="s">
        <v>21</v>
      </c>
      <c r="L13" s="33"/>
    </row>
    <row r="14" spans="2:46" s="1" customFormat="1" ht="12" customHeight="1">
      <c r="B14" s="33"/>
      <c r="D14" s="28" t="s">
        <v>22</v>
      </c>
      <c r="F14" s="26" t="s">
        <v>23</v>
      </c>
      <c r="I14" s="28" t="s">
        <v>24</v>
      </c>
      <c r="J14" s="50" t="str">
        <f>'Rekapitulace stavby'!AN8</f>
        <v>9. 4. 2026</v>
      </c>
      <c r="L14" s="33"/>
    </row>
    <row r="15" spans="2:46" s="1" customFormat="1" ht="10.95" customHeight="1">
      <c r="B15" s="33"/>
      <c r="L15" s="33"/>
    </row>
    <row r="16" spans="2:46" s="1" customFormat="1" ht="12" customHeight="1">
      <c r="B16" s="33"/>
      <c r="D16" s="28" t="s">
        <v>26</v>
      </c>
      <c r="I16" s="28" t="s">
        <v>27</v>
      </c>
      <c r="J16" s="26" t="s">
        <v>21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21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27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296" t="str">
        <f>'Rekapitulace stavby'!E14</f>
        <v>Vyplň údaj</v>
      </c>
      <c r="F20" s="297"/>
      <c r="G20" s="297"/>
      <c r="H20" s="297"/>
      <c r="I20" s="28" t="s">
        <v>29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27</v>
      </c>
      <c r="J22" s="26" t="s">
        <v>21</v>
      </c>
      <c r="L22" s="33"/>
    </row>
    <row r="23" spans="2:12" s="1" customFormat="1" ht="18" customHeight="1">
      <c r="B23" s="33"/>
      <c r="E23" s="26" t="s">
        <v>33</v>
      </c>
      <c r="I23" s="28" t="s">
        <v>29</v>
      </c>
      <c r="J23" s="26" t="s">
        <v>21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35</v>
      </c>
      <c r="I25" s="28" t="s">
        <v>27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29</v>
      </c>
      <c r="J26" s="26" t="str">
        <f>IF('Rekapitulace stavby'!AN20="","",'Rekapitulace stavby'!AN20)</f>
        <v/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37</v>
      </c>
      <c r="L28" s="33"/>
    </row>
    <row r="29" spans="2:12" s="7" customFormat="1" ht="71.25" customHeight="1">
      <c r="B29" s="92"/>
      <c r="E29" s="298" t="s">
        <v>38</v>
      </c>
      <c r="F29" s="298"/>
      <c r="G29" s="298"/>
      <c r="H29" s="298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39</v>
      </c>
      <c r="J32" s="64">
        <f>ROUND(J92,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41</v>
      </c>
      <c r="I34" s="36" t="s">
        <v>40</v>
      </c>
      <c r="J34" s="36" t="s">
        <v>42</v>
      </c>
      <c r="L34" s="33"/>
    </row>
    <row r="35" spans="2:12" s="1" customFormat="1" ht="14.4" customHeight="1">
      <c r="B35" s="33"/>
      <c r="D35" s="53" t="s">
        <v>43</v>
      </c>
      <c r="E35" s="28" t="s">
        <v>44</v>
      </c>
      <c r="F35" s="84">
        <f>ROUND((SUM(BE92:BE107)),  2)</f>
        <v>0</v>
      </c>
      <c r="I35" s="94">
        <v>0.21</v>
      </c>
      <c r="J35" s="84">
        <f>ROUND(((SUM(BE92:BE107))*I35),  2)</f>
        <v>0</v>
      </c>
      <c r="L35" s="33"/>
    </row>
    <row r="36" spans="2:12" s="1" customFormat="1" ht="14.4" customHeight="1">
      <c r="B36" s="33"/>
      <c r="E36" s="28" t="s">
        <v>45</v>
      </c>
      <c r="F36" s="84">
        <f>ROUND((SUM(BF92:BF107)),  2)</f>
        <v>0</v>
      </c>
      <c r="I36" s="94">
        <v>0.12</v>
      </c>
      <c r="J36" s="84">
        <f>ROUND(((SUM(BF92:BF107))*I36),  2)</f>
        <v>0</v>
      </c>
      <c r="L36" s="33"/>
    </row>
    <row r="37" spans="2:12" s="1" customFormat="1" ht="14.4" hidden="1" customHeight="1">
      <c r="B37" s="33"/>
      <c r="E37" s="28" t="s">
        <v>46</v>
      </c>
      <c r="F37" s="84">
        <f>ROUND((SUM(BG92:BG107)),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47</v>
      </c>
      <c r="F38" s="84">
        <f>ROUND((SUM(BH92:BH107)),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48</v>
      </c>
      <c r="F39" s="84">
        <f>ROUND((SUM(BI92:BI107)),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49</v>
      </c>
      <c r="E41" s="55"/>
      <c r="F41" s="55"/>
      <c r="G41" s="97" t="s">
        <v>50</v>
      </c>
      <c r="H41" s="98" t="s">
        <v>51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106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26.25" customHeight="1">
      <c r="B50" s="33"/>
      <c r="E50" s="294" t="str">
        <f>E7</f>
        <v>Udržovací práce pro snížení energetické náročnosti budovy Šlichtovny - část střecha</v>
      </c>
      <c r="F50" s="295"/>
      <c r="G50" s="295"/>
      <c r="H50" s="295"/>
      <c r="L50" s="33"/>
    </row>
    <row r="51" spans="2:47" ht="12" customHeight="1">
      <c r="B51" s="21"/>
      <c r="C51" s="28" t="s">
        <v>102</v>
      </c>
      <c r="L51" s="21"/>
    </row>
    <row r="52" spans="2:47" s="1" customFormat="1" ht="16.5" customHeight="1">
      <c r="B52" s="33"/>
      <c r="E52" s="294" t="s">
        <v>1023</v>
      </c>
      <c r="F52" s="292"/>
      <c r="G52" s="292"/>
      <c r="H52" s="292"/>
      <c r="L52" s="33"/>
    </row>
    <row r="53" spans="2:47" s="1" customFormat="1" ht="12" customHeight="1">
      <c r="B53" s="33"/>
      <c r="C53" s="28" t="s">
        <v>104</v>
      </c>
      <c r="L53" s="33"/>
    </row>
    <row r="54" spans="2:47" s="1" customFormat="1" ht="16.5" customHeight="1">
      <c r="B54" s="33"/>
      <c r="E54" s="291" t="str">
        <f>E11</f>
        <v>VRN - Vedlejší rozpočtové náklady</v>
      </c>
      <c r="F54" s="292"/>
      <c r="G54" s="292"/>
      <c r="H54" s="292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22</v>
      </c>
      <c r="F56" s="26" t="str">
        <f>F14</f>
        <v>Semily</v>
      </c>
      <c r="I56" s="28" t="s">
        <v>24</v>
      </c>
      <c r="J56" s="50" t="str">
        <f>IF(J14="","",J14)</f>
        <v>9. 4. 2026</v>
      </c>
      <c r="L56" s="33"/>
    </row>
    <row r="57" spans="2:47" s="1" customFormat="1" ht="6.9" customHeight="1">
      <c r="B57" s="33"/>
      <c r="L57" s="33"/>
    </row>
    <row r="58" spans="2:47" s="1" customFormat="1" ht="25.65" customHeight="1">
      <c r="B58" s="33"/>
      <c r="C58" s="28" t="s">
        <v>26</v>
      </c>
      <c r="F58" s="26" t="str">
        <f>E17</f>
        <v>GI BUSINESS PARKS a.s.</v>
      </c>
      <c r="I58" s="28" t="s">
        <v>32</v>
      </c>
      <c r="J58" s="31" t="str">
        <f>E23</f>
        <v>Studio Raketoplán s.r.o.</v>
      </c>
      <c r="L58" s="33"/>
    </row>
    <row r="59" spans="2:47" s="1" customFormat="1" ht="15.15" customHeight="1">
      <c r="B59" s="33"/>
      <c r="C59" s="28" t="s">
        <v>30</v>
      </c>
      <c r="F59" s="26" t="str">
        <f>IF(E20="","",E20)</f>
        <v>Vyplň údaj</v>
      </c>
      <c r="I59" s="28" t="s">
        <v>35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107</v>
      </c>
      <c r="D61" s="95"/>
      <c r="E61" s="95"/>
      <c r="F61" s="95"/>
      <c r="G61" s="95"/>
      <c r="H61" s="95"/>
      <c r="I61" s="95"/>
      <c r="J61" s="102" t="s">
        <v>108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5" customHeight="1">
      <c r="B63" s="33"/>
      <c r="C63" s="103" t="s">
        <v>71</v>
      </c>
      <c r="J63" s="64">
        <f>J92</f>
        <v>0</v>
      </c>
      <c r="L63" s="33"/>
      <c r="AU63" s="18" t="s">
        <v>109</v>
      </c>
    </row>
    <row r="64" spans="2:47" s="8" customFormat="1" ht="24.9" customHeight="1">
      <c r="B64" s="104"/>
      <c r="D64" s="105" t="s">
        <v>1024</v>
      </c>
      <c r="E64" s="106"/>
      <c r="F64" s="106"/>
      <c r="G64" s="106"/>
      <c r="H64" s="106"/>
      <c r="I64" s="106"/>
      <c r="J64" s="107">
        <f>J93</f>
        <v>0</v>
      </c>
      <c r="L64" s="104"/>
    </row>
    <row r="65" spans="2:12" s="9" customFormat="1" ht="19.95" customHeight="1">
      <c r="B65" s="108"/>
      <c r="D65" s="109" t="s">
        <v>1025</v>
      </c>
      <c r="E65" s="110"/>
      <c r="F65" s="110"/>
      <c r="G65" s="110"/>
      <c r="H65" s="110"/>
      <c r="I65" s="110"/>
      <c r="J65" s="111">
        <f>J94</f>
        <v>0</v>
      </c>
      <c r="L65" s="108"/>
    </row>
    <row r="66" spans="2:12" s="9" customFormat="1" ht="19.95" customHeight="1">
      <c r="B66" s="108"/>
      <c r="D66" s="109" t="s">
        <v>1026</v>
      </c>
      <c r="E66" s="110"/>
      <c r="F66" s="110"/>
      <c r="G66" s="110"/>
      <c r="H66" s="110"/>
      <c r="I66" s="110"/>
      <c r="J66" s="111">
        <f>J96</f>
        <v>0</v>
      </c>
      <c r="L66" s="108"/>
    </row>
    <row r="67" spans="2:12" s="9" customFormat="1" ht="19.95" customHeight="1">
      <c r="B67" s="108"/>
      <c r="D67" s="109" t="s">
        <v>1027</v>
      </c>
      <c r="E67" s="110"/>
      <c r="F67" s="110"/>
      <c r="G67" s="110"/>
      <c r="H67" s="110"/>
      <c r="I67" s="110"/>
      <c r="J67" s="111">
        <f>J98</f>
        <v>0</v>
      </c>
      <c r="L67" s="108"/>
    </row>
    <row r="68" spans="2:12" s="9" customFormat="1" ht="19.95" customHeight="1">
      <c r="B68" s="108"/>
      <c r="D68" s="109" t="s">
        <v>1028</v>
      </c>
      <c r="E68" s="110"/>
      <c r="F68" s="110"/>
      <c r="G68" s="110"/>
      <c r="H68" s="110"/>
      <c r="I68" s="110"/>
      <c r="J68" s="111">
        <f>J101</f>
        <v>0</v>
      </c>
      <c r="L68" s="108"/>
    </row>
    <row r="69" spans="2:12" s="9" customFormat="1" ht="19.95" customHeight="1">
      <c r="B69" s="108"/>
      <c r="D69" s="109" t="s">
        <v>1029</v>
      </c>
      <c r="E69" s="110"/>
      <c r="F69" s="110"/>
      <c r="G69" s="110"/>
      <c r="H69" s="110"/>
      <c r="I69" s="110"/>
      <c r="J69" s="111">
        <f>J104</f>
        <v>0</v>
      </c>
      <c r="L69" s="108"/>
    </row>
    <row r="70" spans="2:12" s="9" customFormat="1" ht="19.95" customHeight="1">
      <c r="B70" s="108"/>
      <c r="D70" s="109" t="s">
        <v>1030</v>
      </c>
      <c r="E70" s="110"/>
      <c r="F70" s="110"/>
      <c r="G70" s="110"/>
      <c r="H70" s="110"/>
      <c r="I70" s="110"/>
      <c r="J70" s="111">
        <f>J106</f>
        <v>0</v>
      </c>
      <c r="L70" s="108"/>
    </row>
    <row r="71" spans="2:12" s="1" customFormat="1" ht="21.75" customHeight="1">
      <c r="B71" s="33"/>
      <c r="L71" s="33"/>
    </row>
    <row r="72" spans="2:12" s="1" customFormat="1" ht="6.9" customHeight="1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33"/>
    </row>
    <row r="76" spans="2:12" s="1" customFormat="1" ht="6.9" customHeight="1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33"/>
    </row>
    <row r="77" spans="2:12" s="1" customFormat="1" ht="24.9" customHeight="1">
      <c r="B77" s="33"/>
      <c r="C77" s="22" t="s">
        <v>120</v>
      </c>
      <c r="L77" s="33"/>
    </row>
    <row r="78" spans="2:12" s="1" customFormat="1" ht="6.9" customHeight="1">
      <c r="B78" s="33"/>
      <c r="L78" s="33"/>
    </row>
    <row r="79" spans="2:12" s="1" customFormat="1" ht="12" customHeight="1">
      <c r="B79" s="33"/>
      <c r="C79" s="28" t="s">
        <v>16</v>
      </c>
      <c r="L79" s="33"/>
    </row>
    <row r="80" spans="2:12" s="1" customFormat="1" ht="26.25" customHeight="1">
      <c r="B80" s="33"/>
      <c r="E80" s="294" t="str">
        <f>E7</f>
        <v>Udržovací práce pro snížení energetické náročnosti budovy Šlichtovny - část střecha</v>
      </c>
      <c r="F80" s="295"/>
      <c r="G80" s="295"/>
      <c r="H80" s="295"/>
      <c r="L80" s="33"/>
    </row>
    <row r="81" spans="2:65" ht="12" customHeight="1">
      <c r="B81" s="21"/>
      <c r="C81" s="28" t="s">
        <v>102</v>
      </c>
      <c r="L81" s="21"/>
    </row>
    <row r="82" spans="2:65" s="1" customFormat="1" ht="16.5" customHeight="1">
      <c r="B82" s="33"/>
      <c r="E82" s="294" t="s">
        <v>1023</v>
      </c>
      <c r="F82" s="292"/>
      <c r="G82" s="292"/>
      <c r="H82" s="292"/>
      <c r="L82" s="33"/>
    </row>
    <row r="83" spans="2:65" s="1" customFormat="1" ht="12" customHeight="1">
      <c r="B83" s="33"/>
      <c r="C83" s="28" t="s">
        <v>104</v>
      </c>
      <c r="L83" s="33"/>
    </row>
    <row r="84" spans="2:65" s="1" customFormat="1" ht="16.5" customHeight="1">
      <c r="B84" s="33"/>
      <c r="E84" s="291" t="str">
        <f>E11</f>
        <v>VRN - Vedlejší rozpočtové náklady</v>
      </c>
      <c r="F84" s="292"/>
      <c r="G84" s="292"/>
      <c r="H84" s="292"/>
      <c r="L84" s="33"/>
    </row>
    <row r="85" spans="2:65" s="1" customFormat="1" ht="6.9" customHeight="1">
      <c r="B85" s="33"/>
      <c r="L85" s="33"/>
    </row>
    <row r="86" spans="2:65" s="1" customFormat="1" ht="12" customHeight="1">
      <c r="B86" s="33"/>
      <c r="C86" s="28" t="s">
        <v>22</v>
      </c>
      <c r="F86" s="26" t="str">
        <f>F14</f>
        <v>Semily</v>
      </c>
      <c r="I86" s="28" t="s">
        <v>24</v>
      </c>
      <c r="J86" s="50" t="str">
        <f>IF(J14="","",J14)</f>
        <v>9. 4. 2026</v>
      </c>
      <c r="L86" s="33"/>
    </row>
    <row r="87" spans="2:65" s="1" customFormat="1" ht="6.9" customHeight="1">
      <c r="B87" s="33"/>
      <c r="L87" s="33"/>
    </row>
    <row r="88" spans="2:65" s="1" customFormat="1" ht="25.65" customHeight="1">
      <c r="B88" s="33"/>
      <c r="C88" s="28" t="s">
        <v>26</v>
      </c>
      <c r="F88" s="26" t="str">
        <f>E17</f>
        <v>GI BUSINESS PARKS a.s.</v>
      </c>
      <c r="I88" s="28" t="s">
        <v>32</v>
      </c>
      <c r="J88" s="31" t="str">
        <f>E23</f>
        <v>Studio Raketoplán s.r.o.</v>
      </c>
      <c r="L88" s="33"/>
    </row>
    <row r="89" spans="2:65" s="1" customFormat="1" ht="15.15" customHeight="1">
      <c r="B89" s="33"/>
      <c r="C89" s="28" t="s">
        <v>30</v>
      </c>
      <c r="F89" s="26" t="str">
        <f>IF(E20="","",E20)</f>
        <v>Vyplň údaj</v>
      </c>
      <c r="I89" s="28" t="s">
        <v>35</v>
      </c>
      <c r="J89" s="31" t="str">
        <f>E26</f>
        <v xml:space="preserve"> </v>
      </c>
      <c r="L89" s="33"/>
    </row>
    <row r="90" spans="2:65" s="1" customFormat="1" ht="10.35" customHeight="1">
      <c r="B90" s="33"/>
      <c r="L90" s="33"/>
    </row>
    <row r="91" spans="2:65" s="10" customFormat="1" ht="29.25" customHeight="1">
      <c r="B91" s="112"/>
      <c r="C91" s="113" t="s">
        <v>121</v>
      </c>
      <c r="D91" s="114" t="s">
        <v>58</v>
      </c>
      <c r="E91" s="114" t="s">
        <v>54</v>
      </c>
      <c r="F91" s="114" t="s">
        <v>55</v>
      </c>
      <c r="G91" s="114" t="s">
        <v>122</v>
      </c>
      <c r="H91" s="114" t="s">
        <v>123</v>
      </c>
      <c r="I91" s="114" t="s">
        <v>124</v>
      </c>
      <c r="J91" s="114" t="s">
        <v>108</v>
      </c>
      <c r="K91" s="115" t="s">
        <v>125</v>
      </c>
      <c r="L91" s="112"/>
      <c r="M91" s="57" t="s">
        <v>21</v>
      </c>
      <c r="N91" s="58" t="s">
        <v>43</v>
      </c>
      <c r="O91" s="58" t="s">
        <v>126</v>
      </c>
      <c r="P91" s="58" t="s">
        <v>127</v>
      </c>
      <c r="Q91" s="58" t="s">
        <v>128</v>
      </c>
      <c r="R91" s="58" t="s">
        <v>129</v>
      </c>
      <c r="S91" s="58" t="s">
        <v>130</v>
      </c>
      <c r="T91" s="59" t="s">
        <v>131</v>
      </c>
    </row>
    <row r="92" spans="2:65" s="1" customFormat="1" ht="22.95" customHeight="1">
      <c r="B92" s="33"/>
      <c r="C92" s="62" t="s">
        <v>132</v>
      </c>
      <c r="J92" s="116">
        <f>BK92</f>
        <v>0</v>
      </c>
      <c r="L92" s="33"/>
      <c r="M92" s="60"/>
      <c r="N92" s="51"/>
      <c r="O92" s="51"/>
      <c r="P92" s="117">
        <f>P93</f>
        <v>0</v>
      </c>
      <c r="Q92" s="51"/>
      <c r="R92" s="117">
        <f>R93</f>
        <v>0</v>
      </c>
      <c r="S92" s="51"/>
      <c r="T92" s="118">
        <f>T93</f>
        <v>0</v>
      </c>
      <c r="AT92" s="18" t="s">
        <v>72</v>
      </c>
      <c r="AU92" s="18" t="s">
        <v>109</v>
      </c>
      <c r="BK92" s="119">
        <f>BK93</f>
        <v>0</v>
      </c>
    </row>
    <row r="93" spans="2:65" s="11" customFormat="1" ht="25.95" customHeight="1">
      <c r="B93" s="120"/>
      <c r="D93" s="121" t="s">
        <v>72</v>
      </c>
      <c r="E93" s="122" t="s">
        <v>98</v>
      </c>
      <c r="F93" s="122" t="s">
        <v>99</v>
      </c>
      <c r="I93" s="123"/>
      <c r="J93" s="124">
        <f>BK93</f>
        <v>0</v>
      </c>
      <c r="L93" s="120"/>
      <c r="M93" s="125"/>
      <c r="P93" s="126">
        <f>P94+P96+P98+P101+P104+P106</f>
        <v>0</v>
      </c>
      <c r="R93" s="126">
        <f>R94+R96+R98+R101+R104+R106</f>
        <v>0</v>
      </c>
      <c r="T93" s="127">
        <f>T94+T96+T98+T101+T104+T106</f>
        <v>0</v>
      </c>
      <c r="AR93" s="121" t="s">
        <v>183</v>
      </c>
      <c r="AT93" s="128" t="s">
        <v>72</v>
      </c>
      <c r="AU93" s="128" t="s">
        <v>73</v>
      </c>
      <c r="AY93" s="121" t="s">
        <v>135</v>
      </c>
      <c r="BK93" s="129">
        <f>BK94+BK96+BK98+BK101+BK104+BK106</f>
        <v>0</v>
      </c>
    </row>
    <row r="94" spans="2:65" s="11" customFormat="1" ht="22.95" customHeight="1">
      <c r="B94" s="120"/>
      <c r="D94" s="121" t="s">
        <v>72</v>
      </c>
      <c r="E94" s="130" t="s">
        <v>1031</v>
      </c>
      <c r="F94" s="130" t="s">
        <v>1032</v>
      </c>
      <c r="I94" s="123"/>
      <c r="J94" s="131">
        <f>BK94</f>
        <v>0</v>
      </c>
      <c r="L94" s="120"/>
      <c r="M94" s="125"/>
      <c r="P94" s="126">
        <f>P95</f>
        <v>0</v>
      </c>
      <c r="R94" s="126">
        <f>R95</f>
        <v>0</v>
      </c>
      <c r="T94" s="127">
        <f>T95</f>
        <v>0</v>
      </c>
      <c r="AR94" s="121" t="s">
        <v>183</v>
      </c>
      <c r="AT94" s="128" t="s">
        <v>72</v>
      </c>
      <c r="AU94" s="128" t="s">
        <v>80</v>
      </c>
      <c r="AY94" s="121" t="s">
        <v>135</v>
      </c>
      <c r="BK94" s="129">
        <f>BK95</f>
        <v>0</v>
      </c>
    </row>
    <row r="95" spans="2:65" s="1" customFormat="1" ht="16.5" customHeight="1">
      <c r="B95" s="33"/>
      <c r="C95" s="132" t="s">
        <v>80</v>
      </c>
      <c r="D95" s="132" t="s">
        <v>138</v>
      </c>
      <c r="E95" s="133" t="s">
        <v>1033</v>
      </c>
      <c r="F95" s="134" t="s">
        <v>1034</v>
      </c>
      <c r="G95" s="135" t="s">
        <v>207</v>
      </c>
      <c r="H95" s="136">
        <v>1</v>
      </c>
      <c r="I95" s="137"/>
      <c r="J95" s="138">
        <f>ROUND(I95*H95,2)</f>
        <v>0</v>
      </c>
      <c r="K95" s="134" t="s">
        <v>21</v>
      </c>
      <c r="L95" s="33"/>
      <c r="M95" s="139" t="s">
        <v>21</v>
      </c>
      <c r="N95" s="140" t="s">
        <v>44</v>
      </c>
      <c r="P95" s="141">
        <f>O95*H95</f>
        <v>0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143" t="s">
        <v>1035</v>
      </c>
      <c r="AT95" s="143" t="s">
        <v>138</v>
      </c>
      <c r="AU95" s="143" t="s">
        <v>82</v>
      </c>
      <c r="AY95" s="18" t="s">
        <v>135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80</v>
      </c>
      <c r="BK95" s="144">
        <f>ROUND(I95*H95,2)</f>
        <v>0</v>
      </c>
      <c r="BL95" s="18" t="s">
        <v>1035</v>
      </c>
      <c r="BM95" s="143" t="s">
        <v>1036</v>
      </c>
    </row>
    <row r="96" spans="2:65" s="11" customFormat="1" ht="22.95" customHeight="1">
      <c r="B96" s="120"/>
      <c r="D96" s="121" t="s">
        <v>72</v>
      </c>
      <c r="E96" s="130" t="s">
        <v>1037</v>
      </c>
      <c r="F96" s="130" t="s">
        <v>1038</v>
      </c>
      <c r="I96" s="123"/>
      <c r="J96" s="131">
        <f>BK96</f>
        <v>0</v>
      </c>
      <c r="L96" s="120"/>
      <c r="M96" s="125"/>
      <c r="P96" s="126">
        <f>P97</f>
        <v>0</v>
      </c>
      <c r="R96" s="126">
        <f>R97</f>
        <v>0</v>
      </c>
      <c r="T96" s="127">
        <f>T97</f>
        <v>0</v>
      </c>
      <c r="AR96" s="121" t="s">
        <v>183</v>
      </c>
      <c r="AT96" s="128" t="s">
        <v>72</v>
      </c>
      <c r="AU96" s="128" t="s">
        <v>80</v>
      </c>
      <c r="AY96" s="121" t="s">
        <v>135</v>
      </c>
      <c r="BK96" s="129">
        <f>BK97</f>
        <v>0</v>
      </c>
    </row>
    <row r="97" spans="2:65" s="1" customFormat="1" ht="44.25" customHeight="1">
      <c r="B97" s="33"/>
      <c r="C97" s="132" t="s">
        <v>82</v>
      </c>
      <c r="D97" s="132" t="s">
        <v>138</v>
      </c>
      <c r="E97" s="133" t="s">
        <v>1039</v>
      </c>
      <c r="F97" s="134" t="s">
        <v>1040</v>
      </c>
      <c r="G97" s="135" t="s">
        <v>207</v>
      </c>
      <c r="H97" s="136">
        <v>1</v>
      </c>
      <c r="I97" s="137"/>
      <c r="J97" s="138">
        <f>ROUND(I97*H97,2)</f>
        <v>0</v>
      </c>
      <c r="K97" s="134" t="s">
        <v>21</v>
      </c>
      <c r="L97" s="33"/>
      <c r="M97" s="139" t="s">
        <v>21</v>
      </c>
      <c r="N97" s="140" t="s">
        <v>44</v>
      </c>
      <c r="P97" s="141">
        <f>O97*H97</f>
        <v>0</v>
      </c>
      <c r="Q97" s="141">
        <v>0</v>
      </c>
      <c r="R97" s="141">
        <f>Q97*H97</f>
        <v>0</v>
      </c>
      <c r="S97" s="141">
        <v>0</v>
      </c>
      <c r="T97" s="142">
        <f>S97*H97</f>
        <v>0</v>
      </c>
      <c r="AR97" s="143" t="s">
        <v>1035</v>
      </c>
      <c r="AT97" s="143" t="s">
        <v>138</v>
      </c>
      <c r="AU97" s="143" t="s">
        <v>82</v>
      </c>
      <c r="AY97" s="18" t="s">
        <v>135</v>
      </c>
      <c r="BE97" s="144">
        <f>IF(N97="základní",J97,0)</f>
        <v>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80</v>
      </c>
      <c r="BK97" s="144">
        <f>ROUND(I97*H97,2)</f>
        <v>0</v>
      </c>
      <c r="BL97" s="18" t="s">
        <v>1035</v>
      </c>
      <c r="BM97" s="143" t="s">
        <v>1041</v>
      </c>
    </row>
    <row r="98" spans="2:65" s="11" customFormat="1" ht="22.95" customHeight="1">
      <c r="B98" s="120"/>
      <c r="D98" s="121" t="s">
        <v>72</v>
      </c>
      <c r="E98" s="130" t="s">
        <v>1042</v>
      </c>
      <c r="F98" s="130" t="s">
        <v>1043</v>
      </c>
      <c r="I98" s="123"/>
      <c r="J98" s="131">
        <f>BK98</f>
        <v>0</v>
      </c>
      <c r="L98" s="120"/>
      <c r="M98" s="125"/>
      <c r="P98" s="126">
        <f>SUM(P99:P100)</f>
        <v>0</v>
      </c>
      <c r="R98" s="126">
        <f>SUM(R99:R100)</f>
        <v>0</v>
      </c>
      <c r="T98" s="127">
        <f>SUM(T99:T100)</f>
        <v>0</v>
      </c>
      <c r="AR98" s="121" t="s">
        <v>183</v>
      </c>
      <c r="AT98" s="128" t="s">
        <v>72</v>
      </c>
      <c r="AU98" s="128" t="s">
        <v>80</v>
      </c>
      <c r="AY98" s="121" t="s">
        <v>135</v>
      </c>
      <c r="BK98" s="129">
        <f>SUM(BK99:BK100)</f>
        <v>0</v>
      </c>
    </row>
    <row r="99" spans="2:65" s="1" customFormat="1" ht="44.25" customHeight="1">
      <c r="B99" s="33"/>
      <c r="C99" s="132" t="s">
        <v>89</v>
      </c>
      <c r="D99" s="132" t="s">
        <v>138</v>
      </c>
      <c r="E99" s="133" t="s">
        <v>1044</v>
      </c>
      <c r="F99" s="134" t="s">
        <v>1045</v>
      </c>
      <c r="G99" s="135" t="s">
        <v>207</v>
      </c>
      <c r="H99" s="136">
        <v>1</v>
      </c>
      <c r="I99" s="137"/>
      <c r="J99" s="138">
        <f>ROUND(I99*H99,2)</f>
        <v>0</v>
      </c>
      <c r="K99" s="134" t="s">
        <v>21</v>
      </c>
      <c r="L99" s="33"/>
      <c r="M99" s="139" t="s">
        <v>21</v>
      </c>
      <c r="N99" s="140" t="s">
        <v>44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1035</v>
      </c>
      <c r="AT99" s="143" t="s">
        <v>138</v>
      </c>
      <c r="AU99" s="143" t="s">
        <v>82</v>
      </c>
      <c r="AY99" s="18" t="s">
        <v>135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80</v>
      </c>
      <c r="BK99" s="144">
        <f>ROUND(I99*H99,2)</f>
        <v>0</v>
      </c>
      <c r="BL99" s="18" t="s">
        <v>1035</v>
      </c>
      <c r="BM99" s="143" t="s">
        <v>1046</v>
      </c>
    </row>
    <row r="100" spans="2:65" s="1" customFormat="1" ht="21.75" customHeight="1">
      <c r="B100" s="33"/>
      <c r="C100" s="132" t="s">
        <v>92</v>
      </c>
      <c r="D100" s="132" t="s">
        <v>138</v>
      </c>
      <c r="E100" s="133" t="s">
        <v>1047</v>
      </c>
      <c r="F100" s="134" t="s">
        <v>1048</v>
      </c>
      <c r="G100" s="135" t="s">
        <v>207</v>
      </c>
      <c r="H100" s="136">
        <v>1</v>
      </c>
      <c r="I100" s="137"/>
      <c r="J100" s="138">
        <f>ROUND(I100*H100,2)</f>
        <v>0</v>
      </c>
      <c r="K100" s="134" t="s">
        <v>21</v>
      </c>
      <c r="L100" s="33"/>
      <c r="M100" s="139" t="s">
        <v>21</v>
      </c>
      <c r="N100" s="140" t="s">
        <v>44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1035</v>
      </c>
      <c r="AT100" s="143" t="s">
        <v>138</v>
      </c>
      <c r="AU100" s="143" t="s">
        <v>82</v>
      </c>
      <c r="AY100" s="18" t="s">
        <v>135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80</v>
      </c>
      <c r="BK100" s="144">
        <f>ROUND(I100*H100,2)</f>
        <v>0</v>
      </c>
      <c r="BL100" s="18" t="s">
        <v>1035</v>
      </c>
      <c r="BM100" s="143" t="s">
        <v>1049</v>
      </c>
    </row>
    <row r="101" spans="2:65" s="11" customFormat="1" ht="22.95" customHeight="1">
      <c r="B101" s="120"/>
      <c r="D101" s="121" t="s">
        <v>72</v>
      </c>
      <c r="E101" s="130" t="s">
        <v>1050</v>
      </c>
      <c r="F101" s="130" t="s">
        <v>1051</v>
      </c>
      <c r="I101" s="123"/>
      <c r="J101" s="131">
        <f>BK101</f>
        <v>0</v>
      </c>
      <c r="L101" s="120"/>
      <c r="M101" s="125"/>
      <c r="P101" s="126">
        <f>SUM(P102:P103)</f>
        <v>0</v>
      </c>
      <c r="R101" s="126">
        <f>SUM(R102:R103)</f>
        <v>0</v>
      </c>
      <c r="T101" s="127">
        <f>SUM(T102:T103)</f>
        <v>0</v>
      </c>
      <c r="AR101" s="121" t="s">
        <v>183</v>
      </c>
      <c r="AT101" s="128" t="s">
        <v>72</v>
      </c>
      <c r="AU101" s="128" t="s">
        <v>80</v>
      </c>
      <c r="AY101" s="121" t="s">
        <v>135</v>
      </c>
      <c r="BK101" s="129">
        <f>SUM(BK102:BK103)</f>
        <v>0</v>
      </c>
    </row>
    <row r="102" spans="2:65" s="1" customFormat="1" ht="16.5" customHeight="1">
      <c r="B102" s="33"/>
      <c r="C102" s="132" t="s">
        <v>183</v>
      </c>
      <c r="D102" s="132" t="s">
        <v>138</v>
      </c>
      <c r="E102" s="133" t="s">
        <v>1052</v>
      </c>
      <c r="F102" s="134" t="s">
        <v>1053</v>
      </c>
      <c r="G102" s="135" t="s">
        <v>207</v>
      </c>
      <c r="H102" s="136">
        <v>1</v>
      </c>
      <c r="I102" s="137"/>
      <c r="J102" s="138">
        <f>ROUND(I102*H102,2)</f>
        <v>0</v>
      </c>
      <c r="K102" s="134" t="s">
        <v>21</v>
      </c>
      <c r="L102" s="33"/>
      <c r="M102" s="139" t="s">
        <v>21</v>
      </c>
      <c r="N102" s="140" t="s">
        <v>44</v>
      </c>
      <c r="P102" s="141">
        <f>O102*H102</f>
        <v>0</v>
      </c>
      <c r="Q102" s="141">
        <v>0</v>
      </c>
      <c r="R102" s="141">
        <f>Q102*H102</f>
        <v>0</v>
      </c>
      <c r="S102" s="141">
        <v>0</v>
      </c>
      <c r="T102" s="142">
        <f>S102*H102</f>
        <v>0</v>
      </c>
      <c r="AR102" s="143" t="s">
        <v>1035</v>
      </c>
      <c r="AT102" s="143" t="s">
        <v>138</v>
      </c>
      <c r="AU102" s="143" t="s">
        <v>82</v>
      </c>
      <c r="AY102" s="18" t="s">
        <v>135</v>
      </c>
      <c r="BE102" s="144">
        <f>IF(N102="základní",J102,0)</f>
        <v>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8" t="s">
        <v>80</v>
      </c>
      <c r="BK102" s="144">
        <f>ROUND(I102*H102,2)</f>
        <v>0</v>
      </c>
      <c r="BL102" s="18" t="s">
        <v>1035</v>
      </c>
      <c r="BM102" s="143" t="s">
        <v>1054</v>
      </c>
    </row>
    <row r="103" spans="2:65" s="1" customFormat="1" ht="37.950000000000003" customHeight="1">
      <c r="B103" s="33"/>
      <c r="C103" s="132" t="s">
        <v>191</v>
      </c>
      <c r="D103" s="132" t="s">
        <v>138</v>
      </c>
      <c r="E103" s="133" t="s">
        <v>1055</v>
      </c>
      <c r="F103" s="134" t="s">
        <v>1056</v>
      </c>
      <c r="G103" s="135" t="s">
        <v>207</v>
      </c>
      <c r="H103" s="136">
        <v>1</v>
      </c>
      <c r="I103" s="137"/>
      <c r="J103" s="138">
        <f>ROUND(I103*H103,2)</f>
        <v>0</v>
      </c>
      <c r="K103" s="134" t="s">
        <v>21</v>
      </c>
      <c r="L103" s="33"/>
      <c r="M103" s="139" t="s">
        <v>21</v>
      </c>
      <c r="N103" s="140" t="s">
        <v>44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1035</v>
      </c>
      <c r="AT103" s="143" t="s">
        <v>138</v>
      </c>
      <c r="AU103" s="143" t="s">
        <v>82</v>
      </c>
      <c r="AY103" s="18" t="s">
        <v>135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80</v>
      </c>
      <c r="BK103" s="144">
        <f>ROUND(I103*H103,2)</f>
        <v>0</v>
      </c>
      <c r="BL103" s="18" t="s">
        <v>1035</v>
      </c>
      <c r="BM103" s="143" t="s">
        <v>1057</v>
      </c>
    </row>
    <row r="104" spans="2:65" s="11" customFormat="1" ht="22.95" customHeight="1">
      <c r="B104" s="120"/>
      <c r="D104" s="121" t="s">
        <v>72</v>
      </c>
      <c r="E104" s="130" t="s">
        <v>1058</v>
      </c>
      <c r="F104" s="130" t="s">
        <v>1059</v>
      </c>
      <c r="I104" s="123"/>
      <c r="J104" s="131">
        <f>BK104</f>
        <v>0</v>
      </c>
      <c r="L104" s="120"/>
      <c r="M104" s="125"/>
      <c r="P104" s="126">
        <f>P105</f>
        <v>0</v>
      </c>
      <c r="R104" s="126">
        <f>R105</f>
        <v>0</v>
      </c>
      <c r="T104" s="127">
        <f>T105</f>
        <v>0</v>
      </c>
      <c r="AR104" s="121" t="s">
        <v>183</v>
      </c>
      <c r="AT104" s="128" t="s">
        <v>72</v>
      </c>
      <c r="AU104" s="128" t="s">
        <v>80</v>
      </c>
      <c r="AY104" s="121" t="s">
        <v>135</v>
      </c>
      <c r="BK104" s="129">
        <f>BK105</f>
        <v>0</v>
      </c>
    </row>
    <row r="105" spans="2:65" s="1" customFormat="1" ht="24.15" customHeight="1">
      <c r="B105" s="33"/>
      <c r="C105" s="132" t="s">
        <v>198</v>
      </c>
      <c r="D105" s="132" t="s">
        <v>138</v>
      </c>
      <c r="E105" s="133" t="s">
        <v>1060</v>
      </c>
      <c r="F105" s="134" t="s">
        <v>1061</v>
      </c>
      <c r="G105" s="135" t="s">
        <v>207</v>
      </c>
      <c r="H105" s="136">
        <v>1</v>
      </c>
      <c r="I105" s="137"/>
      <c r="J105" s="138">
        <f>ROUND(I105*H105,2)</f>
        <v>0</v>
      </c>
      <c r="K105" s="134" t="s">
        <v>21</v>
      </c>
      <c r="L105" s="33"/>
      <c r="M105" s="139" t="s">
        <v>21</v>
      </c>
      <c r="N105" s="140" t="s">
        <v>44</v>
      </c>
      <c r="P105" s="141">
        <f>O105*H105</f>
        <v>0</v>
      </c>
      <c r="Q105" s="141">
        <v>0</v>
      </c>
      <c r="R105" s="141">
        <f>Q105*H105</f>
        <v>0</v>
      </c>
      <c r="S105" s="141">
        <v>0</v>
      </c>
      <c r="T105" s="142">
        <f>S105*H105</f>
        <v>0</v>
      </c>
      <c r="AR105" s="143" t="s">
        <v>1035</v>
      </c>
      <c r="AT105" s="143" t="s">
        <v>138</v>
      </c>
      <c r="AU105" s="143" t="s">
        <v>82</v>
      </c>
      <c r="AY105" s="18" t="s">
        <v>135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80</v>
      </c>
      <c r="BK105" s="144">
        <f>ROUND(I105*H105,2)</f>
        <v>0</v>
      </c>
      <c r="BL105" s="18" t="s">
        <v>1035</v>
      </c>
      <c r="BM105" s="143" t="s">
        <v>1062</v>
      </c>
    </row>
    <row r="106" spans="2:65" s="11" customFormat="1" ht="22.95" customHeight="1">
      <c r="B106" s="120"/>
      <c r="D106" s="121" t="s">
        <v>72</v>
      </c>
      <c r="E106" s="130" t="s">
        <v>1063</v>
      </c>
      <c r="F106" s="130" t="s">
        <v>1064</v>
      </c>
      <c r="I106" s="123"/>
      <c r="J106" s="131">
        <f>BK106</f>
        <v>0</v>
      </c>
      <c r="L106" s="120"/>
      <c r="M106" s="125"/>
      <c r="P106" s="126">
        <f>P107</f>
        <v>0</v>
      </c>
      <c r="R106" s="126">
        <f>R107</f>
        <v>0</v>
      </c>
      <c r="T106" s="127">
        <f>T107</f>
        <v>0</v>
      </c>
      <c r="AR106" s="121" t="s">
        <v>183</v>
      </c>
      <c r="AT106" s="128" t="s">
        <v>72</v>
      </c>
      <c r="AU106" s="128" t="s">
        <v>80</v>
      </c>
      <c r="AY106" s="121" t="s">
        <v>135</v>
      </c>
      <c r="BK106" s="129">
        <f>BK107</f>
        <v>0</v>
      </c>
    </row>
    <row r="107" spans="2:65" s="1" customFormat="1" ht="16.5" customHeight="1">
      <c r="B107" s="33"/>
      <c r="C107" s="132" t="s">
        <v>204</v>
      </c>
      <c r="D107" s="132" t="s">
        <v>138</v>
      </c>
      <c r="E107" s="133" t="s">
        <v>1065</v>
      </c>
      <c r="F107" s="134" t="s">
        <v>1066</v>
      </c>
      <c r="G107" s="135" t="s">
        <v>207</v>
      </c>
      <c r="H107" s="136">
        <v>1</v>
      </c>
      <c r="I107" s="137"/>
      <c r="J107" s="138">
        <f>ROUND(I107*H107,2)</f>
        <v>0</v>
      </c>
      <c r="K107" s="134" t="s">
        <v>21</v>
      </c>
      <c r="L107" s="33"/>
      <c r="M107" s="202" t="s">
        <v>21</v>
      </c>
      <c r="N107" s="203" t="s">
        <v>44</v>
      </c>
      <c r="O107" s="194"/>
      <c r="P107" s="195">
        <f>O107*H107</f>
        <v>0</v>
      </c>
      <c r="Q107" s="195">
        <v>0</v>
      </c>
      <c r="R107" s="195">
        <f>Q107*H107</f>
        <v>0</v>
      </c>
      <c r="S107" s="195">
        <v>0</v>
      </c>
      <c r="T107" s="196">
        <f>S107*H107</f>
        <v>0</v>
      </c>
      <c r="AR107" s="143" t="s">
        <v>1035</v>
      </c>
      <c r="AT107" s="143" t="s">
        <v>138</v>
      </c>
      <c r="AU107" s="143" t="s">
        <v>82</v>
      </c>
      <c r="AY107" s="18" t="s">
        <v>135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80</v>
      </c>
      <c r="BK107" s="144">
        <f>ROUND(I107*H107,2)</f>
        <v>0</v>
      </c>
      <c r="BL107" s="18" t="s">
        <v>1035</v>
      </c>
      <c r="BM107" s="143" t="s">
        <v>1067</v>
      </c>
    </row>
    <row r="108" spans="2:65" s="1" customFormat="1" ht="6.9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33"/>
    </row>
  </sheetData>
  <sheetProtection algorithmName="SHA-512" hashValue="C7QSwLmyl6/0veVpWOd8seYOdbdt+vVE/wFBrKxFmapNwD3kWEQEdmLb6OQj99sVhDKNo9PfnEmx2tQsihbayg==" saltValue="9PZ5zynxzQkgdTl+522q04Id7Ebc4+BOnPo4WB0+CaXvcO+2/g5H0MLlUosyvTMXDVZRT3w/XxJg2iXMLWOgjA==" spinCount="100000" sheet="1" objects="1" scenarios="1" formatColumns="0" formatRows="0" autoFilter="0"/>
  <autoFilter ref="C91:K107" xr:uid="{00000000-0009-0000-0000-000005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272"/>
  <sheetViews>
    <sheetView showGridLines="0" topLeftCell="A238" workbookViewId="0">
      <selection activeCell="F257" sqref="F257"/>
    </sheetView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9"/>
      <c r="C3" s="20"/>
      <c r="D3" s="20"/>
      <c r="E3" s="20"/>
      <c r="F3" s="20"/>
      <c r="G3" s="20"/>
      <c r="H3" s="21"/>
    </row>
    <row r="4" spans="2:8" ht="24.9" customHeight="1">
      <c r="B4" s="21"/>
      <c r="C4" s="22" t="s">
        <v>1068</v>
      </c>
      <c r="H4" s="21"/>
    </row>
    <row r="5" spans="2:8" ht="12" customHeight="1">
      <c r="B5" s="21"/>
      <c r="C5" s="25" t="s">
        <v>13</v>
      </c>
      <c r="D5" s="298" t="s">
        <v>14</v>
      </c>
      <c r="E5" s="293"/>
      <c r="F5" s="293"/>
      <c r="H5" s="21"/>
    </row>
    <row r="6" spans="2:8" ht="36.9" customHeight="1">
      <c r="B6" s="21"/>
      <c r="C6" s="27" t="s">
        <v>16</v>
      </c>
      <c r="D6" s="309" t="s">
        <v>17</v>
      </c>
      <c r="E6" s="293"/>
      <c r="F6" s="293"/>
      <c r="H6" s="21"/>
    </row>
    <row r="7" spans="2:8" ht="16.5" customHeight="1">
      <c r="B7" s="21"/>
      <c r="C7" s="28" t="s">
        <v>24</v>
      </c>
      <c r="D7" s="50" t="str">
        <f>'Rekapitulace stavby'!AN8</f>
        <v>9. 4. 2026</v>
      </c>
      <c r="H7" s="21"/>
    </row>
    <row r="8" spans="2:8" s="1" customFormat="1" ht="10.95" customHeight="1">
      <c r="B8" s="33"/>
      <c r="H8" s="33"/>
    </row>
    <row r="9" spans="2:8" s="10" customFormat="1" ht="29.25" customHeight="1">
      <c r="B9" s="112"/>
      <c r="C9" s="113" t="s">
        <v>54</v>
      </c>
      <c r="D9" s="114" t="s">
        <v>55</v>
      </c>
      <c r="E9" s="114" t="s">
        <v>122</v>
      </c>
      <c r="F9" s="115" t="s">
        <v>1069</v>
      </c>
      <c r="H9" s="112"/>
    </row>
    <row r="10" spans="2:8" s="1" customFormat="1" ht="26.4" customHeight="1">
      <c r="B10" s="33"/>
      <c r="C10" s="204" t="s">
        <v>1070</v>
      </c>
      <c r="D10" s="204" t="s">
        <v>87</v>
      </c>
      <c r="H10" s="33"/>
    </row>
    <row r="11" spans="2:8" s="1" customFormat="1" ht="16.95" customHeight="1">
      <c r="B11" s="33"/>
      <c r="C11" s="205" t="s">
        <v>1071</v>
      </c>
      <c r="D11" s="206" t="s">
        <v>21</v>
      </c>
      <c r="E11" s="207" t="s">
        <v>21</v>
      </c>
      <c r="F11" s="208">
        <v>1255.75</v>
      </c>
      <c r="H11" s="33"/>
    </row>
    <row r="12" spans="2:8" s="1" customFormat="1" ht="16.95" customHeight="1">
      <c r="B12" s="33"/>
      <c r="C12" s="205" t="s">
        <v>1072</v>
      </c>
      <c r="D12" s="206" t="s">
        <v>21</v>
      </c>
      <c r="E12" s="207" t="s">
        <v>21</v>
      </c>
      <c r="F12" s="208">
        <v>124.20699999999999</v>
      </c>
      <c r="H12" s="33"/>
    </row>
    <row r="13" spans="2:8" s="1" customFormat="1" ht="16.95" customHeight="1">
      <c r="B13" s="33"/>
      <c r="C13" s="205" t="s">
        <v>1073</v>
      </c>
      <c r="D13" s="206" t="s">
        <v>21</v>
      </c>
      <c r="E13" s="207" t="s">
        <v>21</v>
      </c>
      <c r="F13" s="208">
        <v>68.73</v>
      </c>
      <c r="H13" s="33"/>
    </row>
    <row r="14" spans="2:8" s="1" customFormat="1" ht="16.95" customHeight="1">
      <c r="B14" s="33"/>
      <c r="C14" s="205" t="s">
        <v>361</v>
      </c>
      <c r="D14" s="206" t="s">
        <v>21</v>
      </c>
      <c r="E14" s="207" t="s">
        <v>21</v>
      </c>
      <c r="F14" s="208">
        <v>82.546999999999997</v>
      </c>
      <c r="H14" s="33"/>
    </row>
    <row r="15" spans="2:8" s="1" customFormat="1" ht="16.95" customHeight="1">
      <c r="B15" s="33"/>
      <c r="C15" s="209" t="s">
        <v>21</v>
      </c>
      <c r="D15" s="209" t="s">
        <v>468</v>
      </c>
      <c r="E15" s="18" t="s">
        <v>21</v>
      </c>
      <c r="F15" s="210">
        <v>0</v>
      </c>
      <c r="H15" s="33"/>
    </row>
    <row r="16" spans="2:8" s="1" customFormat="1" ht="16.95" customHeight="1">
      <c r="B16" s="33"/>
      <c r="C16" s="209" t="s">
        <v>21</v>
      </c>
      <c r="D16" s="209" t="s">
        <v>469</v>
      </c>
      <c r="E16" s="18" t="s">
        <v>21</v>
      </c>
      <c r="F16" s="210">
        <v>0</v>
      </c>
      <c r="H16" s="33"/>
    </row>
    <row r="17" spans="2:8" s="1" customFormat="1" ht="16.95" customHeight="1">
      <c r="B17" s="33"/>
      <c r="C17" s="209" t="s">
        <v>21</v>
      </c>
      <c r="D17" s="209" t="s">
        <v>408</v>
      </c>
      <c r="E17" s="18" t="s">
        <v>21</v>
      </c>
      <c r="F17" s="210">
        <v>0</v>
      </c>
      <c r="H17" s="33"/>
    </row>
    <row r="18" spans="2:8" s="1" customFormat="1" ht="16.95" customHeight="1">
      <c r="B18" s="33"/>
      <c r="C18" s="209" t="s">
        <v>21</v>
      </c>
      <c r="D18" s="209" t="s">
        <v>470</v>
      </c>
      <c r="E18" s="18" t="s">
        <v>21</v>
      </c>
      <c r="F18" s="210">
        <v>9.3800000000000008</v>
      </c>
      <c r="H18" s="33"/>
    </row>
    <row r="19" spans="2:8" s="1" customFormat="1" ht="16.95" customHeight="1">
      <c r="B19" s="33"/>
      <c r="C19" s="209" t="s">
        <v>21</v>
      </c>
      <c r="D19" s="209" t="s">
        <v>410</v>
      </c>
      <c r="E19" s="18" t="s">
        <v>21</v>
      </c>
      <c r="F19" s="210">
        <v>0</v>
      </c>
      <c r="H19" s="33"/>
    </row>
    <row r="20" spans="2:8" s="1" customFormat="1" ht="16.95" customHeight="1">
      <c r="B20" s="33"/>
      <c r="C20" s="209" t="s">
        <v>21</v>
      </c>
      <c r="D20" s="209" t="s">
        <v>471</v>
      </c>
      <c r="E20" s="18" t="s">
        <v>21</v>
      </c>
      <c r="F20" s="210">
        <v>10.8</v>
      </c>
      <c r="H20" s="33"/>
    </row>
    <row r="21" spans="2:8" s="1" customFormat="1" ht="16.95" customHeight="1">
      <c r="B21" s="33"/>
      <c r="C21" s="209" t="s">
        <v>21</v>
      </c>
      <c r="D21" s="209" t="s">
        <v>21</v>
      </c>
      <c r="E21" s="18" t="s">
        <v>21</v>
      </c>
      <c r="F21" s="210">
        <v>0</v>
      </c>
      <c r="H21" s="33"/>
    </row>
    <row r="22" spans="2:8" s="1" customFormat="1" ht="16.95" customHeight="1">
      <c r="B22" s="33"/>
      <c r="C22" s="209" t="s">
        <v>21</v>
      </c>
      <c r="D22" s="209" t="s">
        <v>412</v>
      </c>
      <c r="E22" s="18" t="s">
        <v>21</v>
      </c>
      <c r="F22" s="210">
        <v>0</v>
      </c>
      <c r="H22" s="33"/>
    </row>
    <row r="23" spans="2:8" s="1" customFormat="1" ht="16.95" customHeight="1">
      <c r="B23" s="33"/>
      <c r="C23" s="209" t="s">
        <v>21</v>
      </c>
      <c r="D23" s="209" t="s">
        <v>472</v>
      </c>
      <c r="E23" s="18" t="s">
        <v>21</v>
      </c>
      <c r="F23" s="210">
        <v>57.73</v>
      </c>
      <c r="H23" s="33"/>
    </row>
    <row r="24" spans="2:8" s="1" customFormat="1" ht="16.95" customHeight="1">
      <c r="B24" s="33"/>
      <c r="C24" s="209" t="s">
        <v>21</v>
      </c>
      <c r="D24" s="209" t="s">
        <v>21</v>
      </c>
      <c r="E24" s="18" t="s">
        <v>21</v>
      </c>
      <c r="F24" s="210">
        <v>0</v>
      </c>
      <c r="H24" s="33"/>
    </row>
    <row r="25" spans="2:8" s="1" customFormat="1" ht="16.95" customHeight="1">
      <c r="B25" s="33"/>
      <c r="C25" s="209" t="s">
        <v>21</v>
      </c>
      <c r="D25" s="209" t="s">
        <v>414</v>
      </c>
      <c r="E25" s="18" t="s">
        <v>21</v>
      </c>
      <c r="F25" s="210">
        <v>0</v>
      </c>
      <c r="H25" s="33"/>
    </row>
    <row r="26" spans="2:8" s="1" customFormat="1" ht="16.95" customHeight="1">
      <c r="B26" s="33"/>
      <c r="C26" s="209" t="s">
        <v>21</v>
      </c>
      <c r="D26" s="209" t="s">
        <v>473</v>
      </c>
      <c r="E26" s="18" t="s">
        <v>21</v>
      </c>
      <c r="F26" s="210">
        <v>28.997</v>
      </c>
      <c r="H26" s="33"/>
    </row>
    <row r="27" spans="2:8" s="1" customFormat="1" ht="16.95" customHeight="1">
      <c r="B27" s="33"/>
      <c r="C27" s="209" t="s">
        <v>21</v>
      </c>
      <c r="D27" s="209" t="s">
        <v>21</v>
      </c>
      <c r="E27" s="18" t="s">
        <v>21</v>
      </c>
      <c r="F27" s="210">
        <v>0</v>
      </c>
      <c r="H27" s="33"/>
    </row>
    <row r="28" spans="2:8" s="1" customFormat="1" ht="16.95" customHeight="1">
      <c r="B28" s="33"/>
      <c r="C28" s="209" t="s">
        <v>21</v>
      </c>
      <c r="D28" s="209" t="s">
        <v>474</v>
      </c>
      <c r="E28" s="18" t="s">
        <v>21</v>
      </c>
      <c r="F28" s="210">
        <v>-24.36</v>
      </c>
      <c r="H28" s="33"/>
    </row>
    <row r="29" spans="2:8" s="1" customFormat="1" ht="16.95" customHeight="1">
      <c r="B29" s="33"/>
      <c r="C29" s="209" t="s">
        <v>21</v>
      </c>
      <c r="D29" s="209" t="s">
        <v>21</v>
      </c>
      <c r="E29" s="18" t="s">
        <v>21</v>
      </c>
      <c r="F29" s="210">
        <v>0</v>
      </c>
      <c r="H29" s="33"/>
    </row>
    <row r="30" spans="2:8" s="1" customFormat="1" ht="16.95" customHeight="1">
      <c r="B30" s="33"/>
      <c r="C30" s="209" t="s">
        <v>361</v>
      </c>
      <c r="D30" s="209" t="s">
        <v>426</v>
      </c>
      <c r="E30" s="18" t="s">
        <v>21</v>
      </c>
      <c r="F30" s="210">
        <v>82.546999999999997</v>
      </c>
      <c r="H30" s="33"/>
    </row>
    <row r="31" spans="2:8" s="1" customFormat="1" ht="16.95" customHeight="1">
      <c r="B31" s="33"/>
      <c r="C31" s="211" t="s">
        <v>1074</v>
      </c>
      <c r="H31" s="33"/>
    </row>
    <row r="32" spans="2:8" s="1" customFormat="1" ht="20.399999999999999">
      <c r="B32" s="33"/>
      <c r="C32" s="209" t="s">
        <v>464</v>
      </c>
      <c r="D32" s="209" t="s">
        <v>1075</v>
      </c>
      <c r="E32" s="18" t="s">
        <v>194</v>
      </c>
      <c r="F32" s="210">
        <v>82.546999999999997</v>
      </c>
      <c r="H32" s="33"/>
    </row>
    <row r="33" spans="2:8" s="1" customFormat="1" ht="16.95" customHeight="1">
      <c r="B33" s="33"/>
      <c r="C33" s="209" t="s">
        <v>445</v>
      </c>
      <c r="D33" s="209" t="s">
        <v>1076</v>
      </c>
      <c r="E33" s="18" t="s">
        <v>194</v>
      </c>
      <c r="F33" s="210">
        <v>185.44300000000001</v>
      </c>
      <c r="H33" s="33"/>
    </row>
    <row r="34" spans="2:8" s="1" customFormat="1" ht="16.95" customHeight="1">
      <c r="B34" s="33"/>
      <c r="C34" s="209" t="s">
        <v>475</v>
      </c>
      <c r="D34" s="209" t="s">
        <v>476</v>
      </c>
      <c r="E34" s="18" t="s">
        <v>194</v>
      </c>
      <c r="F34" s="210">
        <v>86.674000000000007</v>
      </c>
      <c r="H34" s="33"/>
    </row>
    <row r="35" spans="2:8" s="1" customFormat="1" ht="16.95" customHeight="1">
      <c r="B35" s="33"/>
      <c r="C35" s="205" t="s">
        <v>363</v>
      </c>
      <c r="D35" s="206" t="s">
        <v>21</v>
      </c>
      <c r="E35" s="207" t="s">
        <v>21</v>
      </c>
      <c r="F35" s="208">
        <v>24.36</v>
      </c>
      <c r="H35" s="33"/>
    </row>
    <row r="36" spans="2:8" s="1" customFormat="1" ht="16.95" customHeight="1">
      <c r="B36" s="33"/>
      <c r="C36" s="209" t="s">
        <v>21</v>
      </c>
      <c r="D36" s="209" t="s">
        <v>468</v>
      </c>
      <c r="E36" s="18" t="s">
        <v>21</v>
      </c>
      <c r="F36" s="210">
        <v>0</v>
      </c>
      <c r="H36" s="33"/>
    </row>
    <row r="37" spans="2:8" s="1" customFormat="1" ht="16.95" customHeight="1">
      <c r="B37" s="33"/>
      <c r="C37" s="209" t="s">
        <v>21</v>
      </c>
      <c r="D37" s="209" t="s">
        <v>412</v>
      </c>
      <c r="E37" s="18" t="s">
        <v>21</v>
      </c>
      <c r="F37" s="210">
        <v>0</v>
      </c>
      <c r="H37" s="33"/>
    </row>
    <row r="38" spans="2:8" s="1" customFormat="1" ht="16.95" customHeight="1">
      <c r="B38" s="33"/>
      <c r="C38" s="209" t="s">
        <v>21</v>
      </c>
      <c r="D38" s="209" t="s">
        <v>483</v>
      </c>
      <c r="E38" s="18" t="s">
        <v>21</v>
      </c>
      <c r="F38" s="210">
        <v>24.36</v>
      </c>
      <c r="H38" s="33"/>
    </row>
    <row r="39" spans="2:8" s="1" customFormat="1" ht="16.95" customHeight="1">
      <c r="B39" s="33"/>
      <c r="C39" s="209" t="s">
        <v>21</v>
      </c>
      <c r="D39" s="209" t="s">
        <v>21</v>
      </c>
      <c r="E39" s="18" t="s">
        <v>21</v>
      </c>
      <c r="F39" s="210">
        <v>0</v>
      </c>
      <c r="H39" s="33"/>
    </row>
    <row r="40" spans="2:8" s="1" customFormat="1" ht="16.95" customHeight="1">
      <c r="B40" s="33"/>
      <c r="C40" s="209" t="s">
        <v>363</v>
      </c>
      <c r="D40" s="209" t="s">
        <v>426</v>
      </c>
      <c r="E40" s="18" t="s">
        <v>21</v>
      </c>
      <c r="F40" s="210">
        <v>24.36</v>
      </c>
      <c r="H40" s="33"/>
    </row>
    <row r="41" spans="2:8" s="1" customFormat="1" ht="16.95" customHeight="1">
      <c r="B41" s="33"/>
      <c r="C41" s="211" t="s">
        <v>1074</v>
      </c>
      <c r="H41" s="33"/>
    </row>
    <row r="42" spans="2:8" s="1" customFormat="1" ht="20.399999999999999">
      <c r="B42" s="33"/>
      <c r="C42" s="209" t="s">
        <v>479</v>
      </c>
      <c r="D42" s="209" t="s">
        <v>1077</v>
      </c>
      <c r="E42" s="18" t="s">
        <v>194</v>
      </c>
      <c r="F42" s="210">
        <v>24.36</v>
      </c>
      <c r="H42" s="33"/>
    </row>
    <row r="43" spans="2:8" s="1" customFormat="1" ht="20.399999999999999">
      <c r="B43" s="33"/>
      <c r="C43" s="209" t="s">
        <v>464</v>
      </c>
      <c r="D43" s="209" t="s">
        <v>1075</v>
      </c>
      <c r="E43" s="18" t="s">
        <v>194</v>
      </c>
      <c r="F43" s="210">
        <v>82.546999999999997</v>
      </c>
      <c r="H43" s="33"/>
    </row>
    <row r="44" spans="2:8" s="1" customFormat="1" ht="16.95" customHeight="1">
      <c r="B44" s="33"/>
      <c r="C44" s="205" t="s">
        <v>365</v>
      </c>
      <c r="D44" s="206" t="s">
        <v>21</v>
      </c>
      <c r="E44" s="207" t="s">
        <v>21</v>
      </c>
      <c r="F44" s="208">
        <v>102.896</v>
      </c>
      <c r="H44" s="33"/>
    </row>
    <row r="45" spans="2:8" s="1" customFormat="1" ht="16.95" customHeight="1">
      <c r="B45" s="33"/>
      <c r="C45" s="209" t="s">
        <v>21</v>
      </c>
      <c r="D45" s="209" t="s">
        <v>454</v>
      </c>
      <c r="E45" s="18" t="s">
        <v>21</v>
      </c>
      <c r="F45" s="210">
        <v>0</v>
      </c>
      <c r="H45" s="33"/>
    </row>
    <row r="46" spans="2:8" s="1" customFormat="1" ht="16.95" customHeight="1">
      <c r="B46" s="33"/>
      <c r="C46" s="209" t="s">
        <v>21</v>
      </c>
      <c r="D46" s="209" t="s">
        <v>455</v>
      </c>
      <c r="E46" s="18" t="s">
        <v>21</v>
      </c>
      <c r="F46" s="210">
        <v>0</v>
      </c>
      <c r="H46" s="33"/>
    </row>
    <row r="47" spans="2:8" s="1" customFormat="1" ht="16.95" customHeight="1">
      <c r="B47" s="33"/>
      <c r="C47" s="209" t="s">
        <v>21</v>
      </c>
      <c r="D47" s="209" t="s">
        <v>456</v>
      </c>
      <c r="E47" s="18" t="s">
        <v>21</v>
      </c>
      <c r="F47" s="210">
        <v>83.801000000000002</v>
      </c>
      <c r="H47" s="33"/>
    </row>
    <row r="48" spans="2:8" s="1" customFormat="1" ht="16.95" customHeight="1">
      <c r="B48" s="33"/>
      <c r="C48" s="209" t="s">
        <v>21</v>
      </c>
      <c r="D48" s="209" t="s">
        <v>457</v>
      </c>
      <c r="E48" s="18" t="s">
        <v>21</v>
      </c>
      <c r="F48" s="210">
        <v>0</v>
      </c>
      <c r="H48" s="33"/>
    </row>
    <row r="49" spans="2:8" s="1" customFormat="1" ht="16.95" customHeight="1">
      <c r="B49" s="33"/>
      <c r="C49" s="209" t="s">
        <v>21</v>
      </c>
      <c r="D49" s="209" t="s">
        <v>458</v>
      </c>
      <c r="E49" s="18" t="s">
        <v>21</v>
      </c>
      <c r="F49" s="210">
        <v>19.094999999999999</v>
      </c>
      <c r="H49" s="33"/>
    </row>
    <row r="50" spans="2:8" s="1" customFormat="1" ht="16.95" customHeight="1">
      <c r="B50" s="33"/>
      <c r="C50" s="209" t="s">
        <v>21</v>
      </c>
      <c r="D50" s="209" t="s">
        <v>21</v>
      </c>
      <c r="E50" s="18" t="s">
        <v>21</v>
      </c>
      <c r="F50" s="210">
        <v>0</v>
      </c>
      <c r="H50" s="33"/>
    </row>
    <row r="51" spans="2:8" s="1" customFormat="1" ht="16.95" customHeight="1">
      <c r="B51" s="33"/>
      <c r="C51" s="209" t="s">
        <v>365</v>
      </c>
      <c r="D51" s="209" t="s">
        <v>426</v>
      </c>
      <c r="E51" s="18" t="s">
        <v>21</v>
      </c>
      <c r="F51" s="210">
        <v>102.896</v>
      </c>
      <c r="H51" s="33"/>
    </row>
    <row r="52" spans="2:8" s="1" customFormat="1" ht="16.95" customHeight="1">
      <c r="B52" s="33"/>
      <c r="C52" s="211" t="s">
        <v>1074</v>
      </c>
      <c r="H52" s="33"/>
    </row>
    <row r="53" spans="2:8" s="1" customFormat="1" ht="20.399999999999999">
      <c r="B53" s="33"/>
      <c r="C53" s="209" t="s">
        <v>450</v>
      </c>
      <c r="D53" s="209" t="s">
        <v>1078</v>
      </c>
      <c r="E53" s="18" t="s">
        <v>194</v>
      </c>
      <c r="F53" s="210">
        <v>102.896</v>
      </c>
      <c r="H53" s="33"/>
    </row>
    <row r="54" spans="2:8" s="1" customFormat="1" ht="16.95" customHeight="1">
      <c r="B54" s="33"/>
      <c r="C54" s="209" t="s">
        <v>445</v>
      </c>
      <c r="D54" s="209" t="s">
        <v>1076</v>
      </c>
      <c r="E54" s="18" t="s">
        <v>194</v>
      </c>
      <c r="F54" s="210">
        <v>185.44300000000001</v>
      </c>
      <c r="H54" s="33"/>
    </row>
    <row r="55" spans="2:8" s="1" customFormat="1" ht="16.95" customHeight="1">
      <c r="B55" s="33"/>
      <c r="C55" s="209" t="s">
        <v>460</v>
      </c>
      <c r="D55" s="209" t="s">
        <v>461</v>
      </c>
      <c r="E55" s="18" t="s">
        <v>194</v>
      </c>
      <c r="F55" s="210">
        <v>108.041</v>
      </c>
      <c r="H55" s="33"/>
    </row>
    <row r="56" spans="2:8" s="1" customFormat="1" ht="16.95" customHeight="1">
      <c r="B56" s="33"/>
      <c r="C56" s="205" t="s">
        <v>1079</v>
      </c>
      <c r="D56" s="206" t="s">
        <v>21</v>
      </c>
      <c r="E56" s="207" t="s">
        <v>21</v>
      </c>
      <c r="F56" s="208">
        <v>188.39</v>
      </c>
      <c r="H56" s="33"/>
    </row>
    <row r="57" spans="2:8" s="1" customFormat="1" ht="16.95" customHeight="1">
      <c r="B57" s="33"/>
      <c r="C57" s="209" t="s">
        <v>21</v>
      </c>
      <c r="D57" s="209" t="s">
        <v>469</v>
      </c>
      <c r="E57" s="18" t="s">
        <v>21</v>
      </c>
      <c r="F57" s="210">
        <v>0</v>
      </c>
      <c r="H57" s="33"/>
    </row>
    <row r="58" spans="2:8" s="1" customFormat="1" ht="16.95" customHeight="1">
      <c r="B58" s="33"/>
      <c r="C58" s="209" t="s">
        <v>21</v>
      </c>
      <c r="D58" s="209" t="s">
        <v>1080</v>
      </c>
      <c r="E58" s="18" t="s">
        <v>21</v>
      </c>
      <c r="F58" s="210">
        <v>20.22</v>
      </c>
      <c r="H58" s="33"/>
    </row>
    <row r="59" spans="2:8" s="1" customFormat="1" ht="16.95" customHeight="1">
      <c r="B59" s="33"/>
      <c r="C59" s="209" t="s">
        <v>21</v>
      </c>
      <c r="D59" s="209" t="s">
        <v>1081</v>
      </c>
      <c r="E59" s="18" t="s">
        <v>21</v>
      </c>
      <c r="F59" s="210">
        <v>13.6</v>
      </c>
      <c r="H59" s="33"/>
    </row>
    <row r="60" spans="2:8" s="1" customFormat="1" ht="16.95" customHeight="1">
      <c r="B60" s="33"/>
      <c r="C60" s="209" t="s">
        <v>21</v>
      </c>
      <c r="D60" s="209" t="s">
        <v>1082</v>
      </c>
      <c r="E60" s="18" t="s">
        <v>21</v>
      </c>
      <c r="F60" s="210">
        <v>0</v>
      </c>
      <c r="H60" s="33"/>
    </row>
    <row r="61" spans="2:8" s="1" customFormat="1" ht="16.95" customHeight="1">
      <c r="B61" s="33"/>
      <c r="C61" s="209" t="s">
        <v>21</v>
      </c>
      <c r="D61" s="209" t="s">
        <v>1083</v>
      </c>
      <c r="E61" s="18" t="s">
        <v>21</v>
      </c>
      <c r="F61" s="210">
        <v>28.54</v>
      </c>
      <c r="H61" s="33"/>
    </row>
    <row r="62" spans="2:8" s="1" customFormat="1" ht="16.95" customHeight="1">
      <c r="B62" s="33"/>
      <c r="C62" s="209" t="s">
        <v>21</v>
      </c>
      <c r="D62" s="209" t="s">
        <v>1084</v>
      </c>
      <c r="E62" s="18" t="s">
        <v>21</v>
      </c>
      <c r="F62" s="210">
        <v>0</v>
      </c>
      <c r="H62" s="33"/>
    </row>
    <row r="63" spans="2:8" s="1" customFormat="1" ht="16.95" customHeight="1">
      <c r="B63" s="33"/>
      <c r="C63" s="209" t="s">
        <v>21</v>
      </c>
      <c r="D63" s="209" t="s">
        <v>1085</v>
      </c>
      <c r="E63" s="18" t="s">
        <v>21</v>
      </c>
      <c r="F63" s="210">
        <v>126.03</v>
      </c>
      <c r="H63" s="33"/>
    </row>
    <row r="64" spans="2:8" s="1" customFormat="1" ht="16.95" customHeight="1">
      <c r="B64" s="33"/>
      <c r="C64" s="209" t="s">
        <v>21</v>
      </c>
      <c r="D64" s="209" t="s">
        <v>21</v>
      </c>
      <c r="E64" s="18" t="s">
        <v>21</v>
      </c>
      <c r="F64" s="210">
        <v>0</v>
      </c>
      <c r="H64" s="33"/>
    </row>
    <row r="65" spans="2:8" s="1" customFormat="1" ht="16.95" customHeight="1">
      <c r="B65" s="33"/>
      <c r="C65" s="209" t="s">
        <v>1079</v>
      </c>
      <c r="D65" s="209" t="s">
        <v>426</v>
      </c>
      <c r="E65" s="18" t="s">
        <v>21</v>
      </c>
      <c r="F65" s="210">
        <v>188.39</v>
      </c>
      <c r="H65" s="33"/>
    </row>
    <row r="66" spans="2:8" s="1" customFormat="1" ht="16.95" customHeight="1">
      <c r="B66" s="33"/>
      <c r="C66" s="205" t="s">
        <v>367</v>
      </c>
      <c r="D66" s="206" t="s">
        <v>21</v>
      </c>
      <c r="E66" s="207" t="s">
        <v>21</v>
      </c>
      <c r="F66" s="208">
        <v>1513.79</v>
      </c>
      <c r="H66" s="33"/>
    </row>
    <row r="67" spans="2:8" s="1" customFormat="1" ht="16.95" customHeight="1">
      <c r="B67" s="33"/>
      <c r="C67" s="209" t="s">
        <v>21</v>
      </c>
      <c r="D67" s="209" t="s">
        <v>565</v>
      </c>
      <c r="E67" s="18" t="s">
        <v>21</v>
      </c>
      <c r="F67" s="210">
        <v>0</v>
      </c>
      <c r="H67" s="33"/>
    </row>
    <row r="68" spans="2:8" s="1" customFormat="1" ht="16.95" customHeight="1">
      <c r="B68" s="33"/>
      <c r="C68" s="209" t="s">
        <v>21</v>
      </c>
      <c r="D68" s="209" t="s">
        <v>566</v>
      </c>
      <c r="E68" s="18" t="s">
        <v>21</v>
      </c>
      <c r="F68" s="210">
        <v>0</v>
      </c>
      <c r="H68" s="33"/>
    </row>
    <row r="69" spans="2:8" s="1" customFormat="1" ht="16.95" customHeight="1">
      <c r="B69" s="33"/>
      <c r="C69" s="209" t="s">
        <v>21</v>
      </c>
      <c r="D69" s="209" t="s">
        <v>380</v>
      </c>
      <c r="E69" s="18" t="s">
        <v>21</v>
      </c>
      <c r="F69" s="210">
        <v>119.25700000000001</v>
      </c>
      <c r="H69" s="33"/>
    </row>
    <row r="70" spans="2:8" s="1" customFormat="1" ht="16.95" customHeight="1">
      <c r="B70" s="33"/>
      <c r="C70" s="209" t="s">
        <v>21</v>
      </c>
      <c r="D70" s="209" t="s">
        <v>567</v>
      </c>
      <c r="E70" s="18" t="s">
        <v>21</v>
      </c>
      <c r="F70" s="210">
        <v>0</v>
      </c>
      <c r="H70" s="33"/>
    </row>
    <row r="71" spans="2:8" s="1" customFormat="1" ht="16.95" customHeight="1">
      <c r="B71" s="33"/>
      <c r="C71" s="209" t="s">
        <v>21</v>
      </c>
      <c r="D71" s="209" t="s">
        <v>594</v>
      </c>
      <c r="E71" s="18" t="s">
        <v>21</v>
      </c>
      <c r="F71" s="210">
        <v>4.95</v>
      </c>
      <c r="H71" s="33"/>
    </row>
    <row r="72" spans="2:8" s="1" customFormat="1" ht="16.95" customHeight="1">
      <c r="B72" s="33"/>
      <c r="C72" s="209" t="s">
        <v>21</v>
      </c>
      <c r="D72" s="209" t="s">
        <v>21</v>
      </c>
      <c r="E72" s="18" t="s">
        <v>21</v>
      </c>
      <c r="F72" s="210">
        <v>0</v>
      </c>
      <c r="H72" s="33"/>
    </row>
    <row r="73" spans="2:8" s="1" customFormat="1" ht="16.95" customHeight="1">
      <c r="B73" s="33"/>
      <c r="C73" s="209" t="s">
        <v>21</v>
      </c>
      <c r="D73" s="209" t="s">
        <v>569</v>
      </c>
      <c r="E73" s="18" t="s">
        <v>21</v>
      </c>
      <c r="F73" s="210">
        <v>0</v>
      </c>
      <c r="H73" s="33"/>
    </row>
    <row r="74" spans="2:8" s="1" customFormat="1" ht="16.95" customHeight="1">
      <c r="B74" s="33"/>
      <c r="C74" s="209" t="s">
        <v>21</v>
      </c>
      <c r="D74" s="209" t="s">
        <v>566</v>
      </c>
      <c r="E74" s="18" t="s">
        <v>21</v>
      </c>
      <c r="F74" s="210">
        <v>0</v>
      </c>
      <c r="H74" s="33"/>
    </row>
    <row r="75" spans="2:8" s="1" customFormat="1" ht="16.95" customHeight="1">
      <c r="B75" s="33"/>
      <c r="C75" s="209" t="s">
        <v>21</v>
      </c>
      <c r="D75" s="209" t="s">
        <v>382</v>
      </c>
      <c r="E75" s="18" t="s">
        <v>21</v>
      </c>
      <c r="F75" s="210">
        <v>51.667999999999999</v>
      </c>
      <c r="H75" s="33"/>
    </row>
    <row r="76" spans="2:8" s="1" customFormat="1" ht="16.95" customHeight="1">
      <c r="B76" s="33"/>
      <c r="C76" s="209" t="s">
        <v>21</v>
      </c>
      <c r="D76" s="209" t="s">
        <v>570</v>
      </c>
      <c r="E76" s="18" t="s">
        <v>21</v>
      </c>
      <c r="F76" s="210">
        <v>0</v>
      </c>
      <c r="H76" s="33"/>
    </row>
    <row r="77" spans="2:8" s="1" customFormat="1" ht="16.95" customHeight="1">
      <c r="B77" s="33"/>
      <c r="C77" s="209" t="s">
        <v>21</v>
      </c>
      <c r="D77" s="209" t="s">
        <v>595</v>
      </c>
      <c r="E77" s="18" t="s">
        <v>21</v>
      </c>
      <c r="F77" s="210">
        <v>0.78200000000000003</v>
      </c>
      <c r="H77" s="33"/>
    </row>
    <row r="78" spans="2:8" s="1" customFormat="1" ht="16.95" customHeight="1">
      <c r="B78" s="33"/>
      <c r="C78" s="209" t="s">
        <v>21</v>
      </c>
      <c r="D78" s="209" t="s">
        <v>572</v>
      </c>
      <c r="E78" s="18" t="s">
        <v>21</v>
      </c>
      <c r="F78" s="210">
        <v>0</v>
      </c>
      <c r="H78" s="33"/>
    </row>
    <row r="79" spans="2:8" s="1" customFormat="1" ht="16.95" customHeight="1">
      <c r="B79" s="33"/>
      <c r="C79" s="209" t="s">
        <v>21</v>
      </c>
      <c r="D79" s="209" t="s">
        <v>408</v>
      </c>
      <c r="E79" s="18" t="s">
        <v>21</v>
      </c>
      <c r="F79" s="210">
        <v>0</v>
      </c>
      <c r="H79" s="33"/>
    </row>
    <row r="80" spans="2:8" s="1" customFormat="1" ht="16.95" customHeight="1">
      <c r="B80" s="33"/>
      <c r="C80" s="209" t="s">
        <v>21</v>
      </c>
      <c r="D80" s="209" t="s">
        <v>596</v>
      </c>
      <c r="E80" s="18" t="s">
        <v>21</v>
      </c>
      <c r="F80" s="210">
        <v>7.3159999999999998</v>
      </c>
      <c r="H80" s="33"/>
    </row>
    <row r="81" spans="2:8" s="1" customFormat="1" ht="16.95" customHeight="1">
      <c r="B81" s="33"/>
      <c r="C81" s="209" t="s">
        <v>21</v>
      </c>
      <c r="D81" s="209" t="s">
        <v>410</v>
      </c>
      <c r="E81" s="18" t="s">
        <v>21</v>
      </c>
      <c r="F81" s="210">
        <v>0</v>
      </c>
      <c r="H81" s="33"/>
    </row>
    <row r="82" spans="2:8" s="1" customFormat="1" ht="16.95" customHeight="1">
      <c r="B82" s="33"/>
      <c r="C82" s="209" t="s">
        <v>21</v>
      </c>
      <c r="D82" s="209" t="s">
        <v>597</v>
      </c>
      <c r="E82" s="18" t="s">
        <v>21</v>
      </c>
      <c r="F82" s="210">
        <v>8.9640000000000004</v>
      </c>
      <c r="H82" s="33"/>
    </row>
    <row r="83" spans="2:8" s="1" customFormat="1" ht="16.95" customHeight="1">
      <c r="B83" s="33"/>
      <c r="C83" s="209" t="s">
        <v>21</v>
      </c>
      <c r="D83" s="209" t="s">
        <v>21</v>
      </c>
      <c r="E83" s="18" t="s">
        <v>21</v>
      </c>
      <c r="F83" s="210">
        <v>0</v>
      </c>
      <c r="H83" s="33"/>
    </row>
    <row r="84" spans="2:8" s="1" customFormat="1" ht="16.95" customHeight="1">
      <c r="B84" s="33"/>
      <c r="C84" s="209" t="s">
        <v>21</v>
      </c>
      <c r="D84" s="209" t="s">
        <v>575</v>
      </c>
      <c r="E84" s="18" t="s">
        <v>21</v>
      </c>
      <c r="F84" s="210">
        <v>0</v>
      </c>
      <c r="H84" s="33"/>
    </row>
    <row r="85" spans="2:8" s="1" customFormat="1" ht="16.95" customHeight="1">
      <c r="B85" s="33"/>
      <c r="C85" s="209" t="s">
        <v>21</v>
      </c>
      <c r="D85" s="209" t="s">
        <v>566</v>
      </c>
      <c r="E85" s="18" t="s">
        <v>21</v>
      </c>
      <c r="F85" s="210">
        <v>0</v>
      </c>
      <c r="H85" s="33"/>
    </row>
    <row r="86" spans="2:8" s="1" customFormat="1" ht="16.95" customHeight="1">
      <c r="B86" s="33"/>
      <c r="C86" s="209" t="s">
        <v>21</v>
      </c>
      <c r="D86" s="209" t="s">
        <v>377</v>
      </c>
      <c r="E86" s="18" t="s">
        <v>21</v>
      </c>
      <c r="F86" s="210">
        <v>1086.1959999999999</v>
      </c>
      <c r="H86" s="33"/>
    </row>
    <row r="87" spans="2:8" s="1" customFormat="1" ht="16.95" customHeight="1">
      <c r="B87" s="33"/>
      <c r="C87" s="209" t="s">
        <v>21</v>
      </c>
      <c r="D87" s="209" t="s">
        <v>576</v>
      </c>
      <c r="E87" s="18" t="s">
        <v>21</v>
      </c>
      <c r="F87" s="210">
        <v>0</v>
      </c>
      <c r="H87" s="33"/>
    </row>
    <row r="88" spans="2:8" s="1" customFormat="1" ht="16.95" customHeight="1">
      <c r="B88" s="33"/>
      <c r="C88" s="209" t="s">
        <v>21</v>
      </c>
      <c r="D88" s="209" t="s">
        <v>598</v>
      </c>
      <c r="E88" s="18" t="s">
        <v>21</v>
      </c>
      <c r="F88" s="210">
        <v>3.8</v>
      </c>
      <c r="H88" s="33"/>
    </row>
    <row r="89" spans="2:8" s="1" customFormat="1" ht="16.95" customHeight="1">
      <c r="B89" s="33"/>
      <c r="C89" s="209" t="s">
        <v>21</v>
      </c>
      <c r="D89" s="209" t="s">
        <v>578</v>
      </c>
      <c r="E89" s="18" t="s">
        <v>21</v>
      </c>
      <c r="F89" s="210">
        <v>0</v>
      </c>
      <c r="H89" s="33"/>
    </row>
    <row r="90" spans="2:8" s="1" customFormat="1" ht="16.95" customHeight="1">
      <c r="B90" s="33"/>
      <c r="C90" s="209" t="s">
        <v>21</v>
      </c>
      <c r="D90" s="209" t="s">
        <v>599</v>
      </c>
      <c r="E90" s="18" t="s">
        <v>21</v>
      </c>
      <c r="F90" s="210">
        <v>117.76</v>
      </c>
      <c r="H90" s="33"/>
    </row>
    <row r="91" spans="2:8" s="1" customFormat="1" ht="16.95" customHeight="1">
      <c r="B91" s="33"/>
      <c r="C91" s="209" t="s">
        <v>21</v>
      </c>
      <c r="D91" s="209" t="s">
        <v>600</v>
      </c>
      <c r="E91" s="18" t="s">
        <v>21</v>
      </c>
      <c r="F91" s="210">
        <v>0</v>
      </c>
      <c r="H91" s="33"/>
    </row>
    <row r="92" spans="2:8" s="1" customFormat="1" ht="16.95" customHeight="1">
      <c r="B92" s="33"/>
      <c r="C92" s="209" t="s">
        <v>21</v>
      </c>
      <c r="D92" s="209" t="s">
        <v>601</v>
      </c>
      <c r="E92" s="18" t="s">
        <v>21</v>
      </c>
      <c r="F92" s="210">
        <v>25.215</v>
      </c>
      <c r="H92" s="33"/>
    </row>
    <row r="93" spans="2:8" s="1" customFormat="1" ht="16.95" customHeight="1">
      <c r="B93" s="33"/>
      <c r="C93" s="209" t="s">
        <v>21</v>
      </c>
      <c r="D93" s="209" t="s">
        <v>602</v>
      </c>
      <c r="E93" s="18" t="s">
        <v>21</v>
      </c>
      <c r="F93" s="210">
        <v>33.256</v>
      </c>
      <c r="H93" s="33"/>
    </row>
    <row r="94" spans="2:8" s="1" customFormat="1" ht="16.95" customHeight="1">
      <c r="B94" s="33"/>
      <c r="C94" s="209" t="s">
        <v>21</v>
      </c>
      <c r="D94" s="209" t="s">
        <v>603</v>
      </c>
      <c r="E94" s="18" t="s">
        <v>21</v>
      </c>
      <c r="F94" s="210">
        <v>0</v>
      </c>
      <c r="H94" s="33"/>
    </row>
    <row r="95" spans="2:8" s="1" customFormat="1" ht="16.95" customHeight="1">
      <c r="B95" s="33"/>
      <c r="C95" s="209" t="s">
        <v>21</v>
      </c>
      <c r="D95" s="209" t="s">
        <v>455</v>
      </c>
      <c r="E95" s="18" t="s">
        <v>21</v>
      </c>
      <c r="F95" s="210">
        <v>0</v>
      </c>
      <c r="H95" s="33"/>
    </row>
    <row r="96" spans="2:8" s="1" customFormat="1" ht="16.95" customHeight="1">
      <c r="B96" s="33"/>
      <c r="C96" s="209" t="s">
        <v>21</v>
      </c>
      <c r="D96" s="209" t="s">
        <v>604</v>
      </c>
      <c r="E96" s="18" t="s">
        <v>21</v>
      </c>
      <c r="F96" s="210">
        <v>54.625999999999998</v>
      </c>
      <c r="H96" s="33"/>
    </row>
    <row r="97" spans="2:8" s="1" customFormat="1" ht="16.95" customHeight="1">
      <c r="B97" s="33"/>
      <c r="C97" s="209" t="s">
        <v>21</v>
      </c>
      <c r="D97" s="209" t="s">
        <v>21</v>
      </c>
      <c r="E97" s="18" t="s">
        <v>21</v>
      </c>
      <c r="F97" s="210">
        <v>0</v>
      </c>
      <c r="H97" s="33"/>
    </row>
    <row r="98" spans="2:8" s="1" customFormat="1" ht="16.95" customHeight="1">
      <c r="B98" s="33"/>
      <c r="C98" s="209" t="s">
        <v>367</v>
      </c>
      <c r="D98" s="209" t="s">
        <v>426</v>
      </c>
      <c r="E98" s="18" t="s">
        <v>21</v>
      </c>
      <c r="F98" s="210">
        <v>1513.79</v>
      </c>
      <c r="H98" s="33"/>
    </row>
    <row r="99" spans="2:8" s="1" customFormat="1" ht="16.95" customHeight="1">
      <c r="B99" s="33"/>
      <c r="C99" s="211" t="s">
        <v>1074</v>
      </c>
      <c r="H99" s="33"/>
    </row>
    <row r="100" spans="2:8" s="1" customFormat="1" ht="16.95" customHeight="1">
      <c r="B100" s="33"/>
      <c r="C100" s="209" t="s">
        <v>590</v>
      </c>
      <c r="D100" s="209" t="s">
        <v>1086</v>
      </c>
      <c r="E100" s="18" t="s">
        <v>194</v>
      </c>
      <c r="F100" s="210">
        <v>1513.79</v>
      </c>
      <c r="H100" s="33"/>
    </row>
    <row r="101" spans="2:8" s="1" customFormat="1" ht="16.95" customHeight="1">
      <c r="B101" s="33"/>
      <c r="C101" s="209" t="s">
        <v>610</v>
      </c>
      <c r="D101" s="209" t="s">
        <v>1087</v>
      </c>
      <c r="E101" s="18" t="s">
        <v>194</v>
      </c>
      <c r="F101" s="210">
        <v>3027.4319999999998</v>
      </c>
      <c r="H101" s="33"/>
    </row>
    <row r="102" spans="2:8" s="1" customFormat="1" ht="20.399999999999999">
      <c r="B102" s="33"/>
      <c r="C102" s="209" t="s">
        <v>633</v>
      </c>
      <c r="D102" s="209" t="s">
        <v>634</v>
      </c>
      <c r="E102" s="18" t="s">
        <v>194</v>
      </c>
      <c r="F102" s="210">
        <v>1763.5650000000001</v>
      </c>
      <c r="H102" s="33"/>
    </row>
    <row r="103" spans="2:8" s="1" customFormat="1" ht="30.6">
      <c r="B103" s="33"/>
      <c r="C103" s="209" t="s">
        <v>605</v>
      </c>
      <c r="D103" s="209" t="s">
        <v>606</v>
      </c>
      <c r="E103" s="18" t="s">
        <v>194</v>
      </c>
      <c r="F103" s="210">
        <v>1763.5650000000001</v>
      </c>
      <c r="H103" s="33"/>
    </row>
    <row r="104" spans="2:8" s="1" customFormat="1" ht="16.95" customHeight="1">
      <c r="B104" s="33"/>
      <c r="C104" s="205" t="s">
        <v>369</v>
      </c>
      <c r="D104" s="206" t="s">
        <v>21</v>
      </c>
      <c r="E104" s="207" t="s">
        <v>21</v>
      </c>
      <c r="F104" s="208">
        <v>1288.443</v>
      </c>
      <c r="H104" s="33"/>
    </row>
    <row r="105" spans="2:8" s="1" customFormat="1" ht="16.95" customHeight="1">
      <c r="B105" s="33"/>
      <c r="C105" s="209" t="s">
        <v>21</v>
      </c>
      <c r="D105" s="209" t="s">
        <v>21</v>
      </c>
      <c r="E105" s="18" t="s">
        <v>21</v>
      </c>
      <c r="F105" s="210">
        <v>0</v>
      </c>
      <c r="H105" s="33"/>
    </row>
    <row r="106" spans="2:8" s="1" customFormat="1" ht="16.95" customHeight="1">
      <c r="B106" s="33"/>
      <c r="C106" s="209" t="s">
        <v>21</v>
      </c>
      <c r="D106" s="209" t="s">
        <v>575</v>
      </c>
      <c r="E106" s="18" t="s">
        <v>21</v>
      </c>
      <c r="F106" s="210">
        <v>0</v>
      </c>
      <c r="H106" s="33"/>
    </row>
    <row r="107" spans="2:8" s="1" customFormat="1" ht="16.95" customHeight="1">
      <c r="B107" s="33"/>
      <c r="C107" s="209" t="s">
        <v>21</v>
      </c>
      <c r="D107" s="209" t="s">
        <v>566</v>
      </c>
      <c r="E107" s="18" t="s">
        <v>21</v>
      </c>
      <c r="F107" s="210">
        <v>0</v>
      </c>
      <c r="H107" s="33"/>
    </row>
    <row r="108" spans="2:8" s="1" customFormat="1" ht="16.95" customHeight="1">
      <c r="B108" s="33"/>
      <c r="C108" s="209" t="s">
        <v>21</v>
      </c>
      <c r="D108" s="209" t="s">
        <v>377</v>
      </c>
      <c r="E108" s="18" t="s">
        <v>21</v>
      </c>
      <c r="F108" s="210">
        <v>1086.1959999999999</v>
      </c>
      <c r="H108" s="33"/>
    </row>
    <row r="109" spans="2:8" s="1" customFormat="1" ht="16.95" customHeight="1">
      <c r="B109" s="33"/>
      <c r="C109" s="209" t="s">
        <v>21</v>
      </c>
      <c r="D109" s="209" t="s">
        <v>576</v>
      </c>
      <c r="E109" s="18" t="s">
        <v>21</v>
      </c>
      <c r="F109" s="210">
        <v>0</v>
      </c>
      <c r="H109" s="33"/>
    </row>
    <row r="110" spans="2:8" s="1" customFormat="1" ht="16.95" customHeight="1">
      <c r="B110" s="33"/>
      <c r="C110" s="209" t="s">
        <v>21</v>
      </c>
      <c r="D110" s="209" t="s">
        <v>618</v>
      </c>
      <c r="E110" s="18" t="s">
        <v>21</v>
      </c>
      <c r="F110" s="210">
        <v>7.6950000000000003</v>
      </c>
      <c r="H110" s="33"/>
    </row>
    <row r="111" spans="2:8" s="1" customFormat="1" ht="16.95" customHeight="1">
      <c r="B111" s="33"/>
      <c r="C111" s="209" t="s">
        <v>21</v>
      </c>
      <c r="D111" s="209" t="s">
        <v>578</v>
      </c>
      <c r="E111" s="18" t="s">
        <v>21</v>
      </c>
      <c r="F111" s="210">
        <v>0</v>
      </c>
      <c r="H111" s="33"/>
    </row>
    <row r="112" spans="2:8" s="1" customFormat="1" ht="16.95" customHeight="1">
      <c r="B112" s="33"/>
      <c r="C112" s="209" t="s">
        <v>21</v>
      </c>
      <c r="D112" s="209" t="s">
        <v>619</v>
      </c>
      <c r="E112" s="18" t="s">
        <v>21</v>
      </c>
      <c r="F112" s="210">
        <v>133.06899999999999</v>
      </c>
      <c r="H112" s="33"/>
    </row>
    <row r="113" spans="2:8" s="1" customFormat="1" ht="16.95" customHeight="1">
      <c r="B113" s="33"/>
      <c r="C113" s="209" t="s">
        <v>21</v>
      </c>
      <c r="D113" s="209" t="s">
        <v>572</v>
      </c>
      <c r="E113" s="18" t="s">
        <v>21</v>
      </c>
      <c r="F113" s="210">
        <v>0</v>
      </c>
      <c r="H113" s="33"/>
    </row>
    <row r="114" spans="2:8" s="1" customFormat="1" ht="16.95" customHeight="1">
      <c r="B114" s="33"/>
      <c r="C114" s="209" t="s">
        <v>21</v>
      </c>
      <c r="D114" s="209" t="s">
        <v>620</v>
      </c>
      <c r="E114" s="18" t="s">
        <v>21</v>
      </c>
      <c r="F114" s="210">
        <v>12.228999999999999</v>
      </c>
      <c r="H114" s="33"/>
    </row>
    <row r="115" spans="2:8" s="1" customFormat="1" ht="16.95" customHeight="1">
      <c r="B115" s="33"/>
      <c r="C115" s="209" t="s">
        <v>21</v>
      </c>
      <c r="D115" s="209" t="s">
        <v>621</v>
      </c>
      <c r="E115" s="18" t="s">
        <v>21</v>
      </c>
      <c r="F115" s="210">
        <v>18.216000000000001</v>
      </c>
      <c r="H115" s="33"/>
    </row>
    <row r="116" spans="2:8" s="1" customFormat="1" ht="16.95" customHeight="1">
      <c r="B116" s="33"/>
      <c r="C116" s="209" t="s">
        <v>21</v>
      </c>
      <c r="D116" s="209" t="s">
        <v>454</v>
      </c>
      <c r="E116" s="18" t="s">
        <v>21</v>
      </c>
      <c r="F116" s="210">
        <v>0</v>
      </c>
      <c r="H116" s="33"/>
    </row>
    <row r="117" spans="2:8" s="1" customFormat="1" ht="16.95" customHeight="1">
      <c r="B117" s="33"/>
      <c r="C117" s="209" t="s">
        <v>21</v>
      </c>
      <c r="D117" s="209" t="s">
        <v>455</v>
      </c>
      <c r="E117" s="18" t="s">
        <v>21</v>
      </c>
      <c r="F117" s="210">
        <v>0</v>
      </c>
      <c r="H117" s="33"/>
    </row>
    <row r="118" spans="2:8" s="1" customFormat="1" ht="16.95" customHeight="1">
      <c r="B118" s="33"/>
      <c r="C118" s="209" t="s">
        <v>21</v>
      </c>
      <c r="D118" s="209" t="s">
        <v>622</v>
      </c>
      <c r="E118" s="18" t="s">
        <v>21</v>
      </c>
      <c r="F118" s="210">
        <v>31.038</v>
      </c>
      <c r="H118" s="33"/>
    </row>
    <row r="119" spans="2:8" s="1" customFormat="1" ht="16.95" customHeight="1">
      <c r="B119" s="33"/>
      <c r="C119" s="209" t="s">
        <v>21</v>
      </c>
      <c r="D119" s="209" t="s">
        <v>21</v>
      </c>
      <c r="E119" s="18" t="s">
        <v>21</v>
      </c>
      <c r="F119" s="210">
        <v>0</v>
      </c>
      <c r="H119" s="33"/>
    </row>
    <row r="120" spans="2:8" s="1" customFormat="1" ht="16.95" customHeight="1">
      <c r="B120" s="33"/>
      <c r="C120" s="209" t="s">
        <v>369</v>
      </c>
      <c r="D120" s="209" t="s">
        <v>426</v>
      </c>
      <c r="E120" s="18" t="s">
        <v>21</v>
      </c>
      <c r="F120" s="210">
        <v>1288.443</v>
      </c>
      <c r="H120" s="33"/>
    </row>
    <row r="121" spans="2:8" s="1" customFormat="1" ht="16.95" customHeight="1">
      <c r="B121" s="33"/>
      <c r="C121" s="211" t="s">
        <v>1074</v>
      </c>
      <c r="H121" s="33"/>
    </row>
    <row r="122" spans="2:8" s="1" customFormat="1" ht="16.95" customHeight="1">
      <c r="B122" s="33"/>
      <c r="C122" s="209" t="s">
        <v>610</v>
      </c>
      <c r="D122" s="209" t="s">
        <v>1087</v>
      </c>
      <c r="E122" s="18" t="s">
        <v>194</v>
      </c>
      <c r="F122" s="210">
        <v>3027.4319999999998</v>
      </c>
      <c r="H122" s="33"/>
    </row>
    <row r="123" spans="2:8" s="1" customFormat="1" ht="30.6">
      <c r="B123" s="33"/>
      <c r="C123" s="209" t="s">
        <v>626</v>
      </c>
      <c r="D123" s="209" t="s">
        <v>627</v>
      </c>
      <c r="E123" s="18" t="s">
        <v>194</v>
      </c>
      <c r="F123" s="210">
        <v>1763.393</v>
      </c>
      <c r="H123" s="33"/>
    </row>
    <row r="124" spans="2:8" s="1" customFormat="1" ht="16.95" customHeight="1">
      <c r="B124" s="33"/>
      <c r="C124" s="205" t="s">
        <v>371</v>
      </c>
      <c r="D124" s="206" t="s">
        <v>21</v>
      </c>
      <c r="E124" s="207" t="s">
        <v>21</v>
      </c>
      <c r="F124" s="208">
        <v>145.465</v>
      </c>
      <c r="H124" s="33"/>
    </row>
    <row r="125" spans="2:8" s="1" customFormat="1" ht="16.95" customHeight="1">
      <c r="B125" s="33"/>
      <c r="C125" s="209" t="s">
        <v>21</v>
      </c>
      <c r="D125" s="209" t="s">
        <v>565</v>
      </c>
      <c r="E125" s="18" t="s">
        <v>21</v>
      </c>
      <c r="F125" s="210">
        <v>0</v>
      </c>
      <c r="H125" s="33"/>
    </row>
    <row r="126" spans="2:8" s="1" customFormat="1" ht="16.95" customHeight="1">
      <c r="B126" s="33"/>
      <c r="C126" s="209" t="s">
        <v>21</v>
      </c>
      <c r="D126" s="209" t="s">
        <v>566</v>
      </c>
      <c r="E126" s="18" t="s">
        <v>21</v>
      </c>
      <c r="F126" s="210">
        <v>0</v>
      </c>
      <c r="H126" s="33"/>
    </row>
    <row r="127" spans="2:8" s="1" customFormat="1" ht="16.95" customHeight="1">
      <c r="B127" s="33"/>
      <c r="C127" s="209" t="s">
        <v>21</v>
      </c>
      <c r="D127" s="209" t="s">
        <v>380</v>
      </c>
      <c r="E127" s="18" t="s">
        <v>21</v>
      </c>
      <c r="F127" s="210">
        <v>119.25700000000001</v>
      </c>
      <c r="H127" s="33"/>
    </row>
    <row r="128" spans="2:8" s="1" customFormat="1" ht="16.95" customHeight="1">
      <c r="B128" s="33"/>
      <c r="C128" s="209" t="s">
        <v>21</v>
      </c>
      <c r="D128" s="209" t="s">
        <v>567</v>
      </c>
      <c r="E128" s="18" t="s">
        <v>21</v>
      </c>
      <c r="F128" s="210">
        <v>0</v>
      </c>
      <c r="H128" s="33"/>
    </row>
    <row r="129" spans="2:8" s="1" customFormat="1" ht="16.95" customHeight="1">
      <c r="B129" s="33"/>
      <c r="C129" s="209" t="s">
        <v>21</v>
      </c>
      <c r="D129" s="209" t="s">
        <v>614</v>
      </c>
      <c r="E129" s="18" t="s">
        <v>21</v>
      </c>
      <c r="F129" s="210">
        <v>26.207999999999998</v>
      </c>
      <c r="H129" s="33"/>
    </row>
    <row r="130" spans="2:8" s="1" customFormat="1" ht="16.95" customHeight="1">
      <c r="B130" s="33"/>
      <c r="C130" s="209" t="s">
        <v>21</v>
      </c>
      <c r="D130" s="209" t="s">
        <v>21</v>
      </c>
      <c r="E130" s="18" t="s">
        <v>21</v>
      </c>
      <c r="F130" s="210">
        <v>0</v>
      </c>
      <c r="H130" s="33"/>
    </row>
    <row r="131" spans="2:8" s="1" customFormat="1" ht="16.95" customHeight="1">
      <c r="B131" s="33"/>
      <c r="C131" s="209" t="s">
        <v>371</v>
      </c>
      <c r="D131" s="209" t="s">
        <v>426</v>
      </c>
      <c r="E131" s="18" t="s">
        <v>21</v>
      </c>
      <c r="F131" s="210">
        <v>145.465</v>
      </c>
      <c r="H131" s="33"/>
    </row>
    <row r="132" spans="2:8" s="1" customFormat="1" ht="16.95" customHeight="1">
      <c r="B132" s="33"/>
      <c r="C132" s="211" t="s">
        <v>1074</v>
      </c>
      <c r="H132" s="33"/>
    </row>
    <row r="133" spans="2:8" s="1" customFormat="1" ht="16.95" customHeight="1">
      <c r="B133" s="33"/>
      <c r="C133" s="209" t="s">
        <v>610</v>
      </c>
      <c r="D133" s="209" t="s">
        <v>1087</v>
      </c>
      <c r="E133" s="18" t="s">
        <v>194</v>
      </c>
      <c r="F133" s="210">
        <v>3027.4319999999998</v>
      </c>
      <c r="H133" s="33"/>
    </row>
    <row r="134" spans="2:8" s="1" customFormat="1" ht="30.6">
      <c r="B134" s="33"/>
      <c r="C134" s="209" t="s">
        <v>626</v>
      </c>
      <c r="D134" s="209" t="s">
        <v>627</v>
      </c>
      <c r="E134" s="18" t="s">
        <v>194</v>
      </c>
      <c r="F134" s="210">
        <v>1763.393</v>
      </c>
      <c r="H134" s="33"/>
    </row>
    <row r="135" spans="2:8" s="1" customFormat="1" ht="16.95" customHeight="1">
      <c r="B135" s="33"/>
      <c r="C135" s="205" t="s">
        <v>373</v>
      </c>
      <c r="D135" s="206" t="s">
        <v>21</v>
      </c>
      <c r="E135" s="207" t="s">
        <v>21</v>
      </c>
      <c r="F135" s="208">
        <v>79.733999999999995</v>
      </c>
      <c r="H135" s="33"/>
    </row>
    <row r="136" spans="2:8" s="1" customFormat="1" ht="16.95" customHeight="1">
      <c r="B136" s="33"/>
      <c r="C136" s="209" t="s">
        <v>21</v>
      </c>
      <c r="D136" s="209" t="s">
        <v>21</v>
      </c>
      <c r="E136" s="18" t="s">
        <v>21</v>
      </c>
      <c r="F136" s="210">
        <v>0</v>
      </c>
      <c r="H136" s="33"/>
    </row>
    <row r="137" spans="2:8" s="1" customFormat="1" ht="16.95" customHeight="1">
      <c r="B137" s="33"/>
      <c r="C137" s="209" t="s">
        <v>21</v>
      </c>
      <c r="D137" s="209" t="s">
        <v>569</v>
      </c>
      <c r="E137" s="18" t="s">
        <v>21</v>
      </c>
      <c r="F137" s="210">
        <v>0</v>
      </c>
      <c r="H137" s="33"/>
    </row>
    <row r="138" spans="2:8" s="1" customFormat="1" ht="16.95" customHeight="1">
      <c r="B138" s="33"/>
      <c r="C138" s="209" t="s">
        <v>21</v>
      </c>
      <c r="D138" s="209" t="s">
        <v>566</v>
      </c>
      <c r="E138" s="18" t="s">
        <v>21</v>
      </c>
      <c r="F138" s="210">
        <v>0</v>
      </c>
      <c r="H138" s="33"/>
    </row>
    <row r="139" spans="2:8" s="1" customFormat="1" ht="16.95" customHeight="1">
      <c r="B139" s="33"/>
      <c r="C139" s="209" t="s">
        <v>21</v>
      </c>
      <c r="D139" s="209" t="s">
        <v>382</v>
      </c>
      <c r="E139" s="18" t="s">
        <v>21</v>
      </c>
      <c r="F139" s="210">
        <v>51.667999999999999</v>
      </c>
      <c r="H139" s="33"/>
    </row>
    <row r="140" spans="2:8" s="1" customFormat="1" ht="16.95" customHeight="1">
      <c r="B140" s="33"/>
      <c r="C140" s="209" t="s">
        <v>21</v>
      </c>
      <c r="D140" s="209" t="s">
        <v>570</v>
      </c>
      <c r="E140" s="18" t="s">
        <v>21</v>
      </c>
      <c r="F140" s="210">
        <v>0</v>
      </c>
      <c r="H140" s="33"/>
    </row>
    <row r="141" spans="2:8" s="1" customFormat="1" ht="16.95" customHeight="1">
      <c r="B141" s="33"/>
      <c r="C141" s="209" t="s">
        <v>21</v>
      </c>
      <c r="D141" s="209" t="s">
        <v>615</v>
      </c>
      <c r="E141" s="18" t="s">
        <v>21</v>
      </c>
      <c r="F141" s="210">
        <v>4.1399999999999997</v>
      </c>
      <c r="H141" s="33"/>
    </row>
    <row r="142" spans="2:8" s="1" customFormat="1" ht="16.95" customHeight="1">
      <c r="B142" s="33"/>
      <c r="C142" s="209" t="s">
        <v>21</v>
      </c>
      <c r="D142" s="209" t="s">
        <v>572</v>
      </c>
      <c r="E142" s="18" t="s">
        <v>21</v>
      </c>
      <c r="F142" s="210">
        <v>0</v>
      </c>
      <c r="H142" s="33"/>
    </row>
    <row r="143" spans="2:8" s="1" customFormat="1" ht="16.95" customHeight="1">
      <c r="B143" s="33"/>
      <c r="C143" s="209" t="s">
        <v>21</v>
      </c>
      <c r="D143" s="209" t="s">
        <v>408</v>
      </c>
      <c r="E143" s="18" t="s">
        <v>21</v>
      </c>
      <c r="F143" s="210">
        <v>0</v>
      </c>
      <c r="H143" s="33"/>
    </row>
    <row r="144" spans="2:8" s="1" customFormat="1" ht="16.95" customHeight="1">
      <c r="B144" s="33"/>
      <c r="C144" s="209" t="s">
        <v>21</v>
      </c>
      <c r="D144" s="209" t="s">
        <v>616</v>
      </c>
      <c r="E144" s="18" t="s">
        <v>21</v>
      </c>
      <c r="F144" s="210">
        <v>10.318</v>
      </c>
      <c r="H144" s="33"/>
    </row>
    <row r="145" spans="2:8" s="1" customFormat="1" ht="16.95" customHeight="1">
      <c r="B145" s="33"/>
      <c r="C145" s="209" t="s">
        <v>21</v>
      </c>
      <c r="D145" s="209" t="s">
        <v>410</v>
      </c>
      <c r="E145" s="18" t="s">
        <v>21</v>
      </c>
      <c r="F145" s="210">
        <v>0</v>
      </c>
      <c r="H145" s="33"/>
    </row>
    <row r="146" spans="2:8" s="1" customFormat="1" ht="16.95" customHeight="1">
      <c r="B146" s="33"/>
      <c r="C146" s="209" t="s">
        <v>21</v>
      </c>
      <c r="D146" s="209" t="s">
        <v>617</v>
      </c>
      <c r="E146" s="18" t="s">
        <v>21</v>
      </c>
      <c r="F146" s="210">
        <v>13.608000000000001</v>
      </c>
      <c r="H146" s="33"/>
    </row>
    <row r="147" spans="2:8" s="1" customFormat="1" ht="16.95" customHeight="1">
      <c r="B147" s="33"/>
      <c r="C147" s="209" t="s">
        <v>21</v>
      </c>
      <c r="D147" s="209" t="s">
        <v>21</v>
      </c>
      <c r="E147" s="18" t="s">
        <v>21</v>
      </c>
      <c r="F147" s="210">
        <v>0</v>
      </c>
      <c r="H147" s="33"/>
    </row>
    <row r="148" spans="2:8" s="1" customFormat="1" ht="16.95" customHeight="1">
      <c r="B148" s="33"/>
      <c r="C148" s="209" t="s">
        <v>373</v>
      </c>
      <c r="D148" s="209" t="s">
        <v>426</v>
      </c>
      <c r="E148" s="18" t="s">
        <v>21</v>
      </c>
      <c r="F148" s="210">
        <v>79.733999999999995</v>
      </c>
      <c r="H148" s="33"/>
    </row>
    <row r="149" spans="2:8" s="1" customFormat="1" ht="16.95" customHeight="1">
      <c r="B149" s="33"/>
      <c r="C149" s="211" t="s">
        <v>1074</v>
      </c>
      <c r="H149" s="33"/>
    </row>
    <row r="150" spans="2:8" s="1" customFormat="1" ht="16.95" customHeight="1">
      <c r="B150" s="33"/>
      <c r="C150" s="209" t="s">
        <v>610</v>
      </c>
      <c r="D150" s="209" t="s">
        <v>1087</v>
      </c>
      <c r="E150" s="18" t="s">
        <v>194</v>
      </c>
      <c r="F150" s="210">
        <v>3027.4319999999998</v>
      </c>
      <c r="H150" s="33"/>
    </row>
    <row r="151" spans="2:8" s="1" customFormat="1" ht="30.6">
      <c r="B151" s="33"/>
      <c r="C151" s="209" t="s">
        <v>626</v>
      </c>
      <c r="D151" s="209" t="s">
        <v>627</v>
      </c>
      <c r="E151" s="18" t="s">
        <v>194</v>
      </c>
      <c r="F151" s="210">
        <v>1763.393</v>
      </c>
      <c r="H151" s="33"/>
    </row>
    <row r="152" spans="2:8" s="1" customFormat="1" ht="16.95" customHeight="1">
      <c r="B152" s="33"/>
      <c r="C152" s="205" t="s">
        <v>375</v>
      </c>
      <c r="D152" s="206" t="s">
        <v>21</v>
      </c>
      <c r="E152" s="207" t="s">
        <v>21</v>
      </c>
      <c r="F152" s="208">
        <v>1278.24</v>
      </c>
      <c r="H152" s="33"/>
    </row>
    <row r="153" spans="2:8" s="1" customFormat="1" ht="16.95" customHeight="1">
      <c r="B153" s="33"/>
      <c r="C153" s="209" t="s">
        <v>21</v>
      </c>
      <c r="D153" s="209" t="s">
        <v>21</v>
      </c>
      <c r="E153" s="18" t="s">
        <v>21</v>
      </c>
      <c r="F153" s="210">
        <v>0</v>
      </c>
      <c r="H153" s="33"/>
    </row>
    <row r="154" spans="2:8" s="1" customFormat="1" ht="16.95" customHeight="1">
      <c r="B154" s="33"/>
      <c r="C154" s="209" t="s">
        <v>21</v>
      </c>
      <c r="D154" s="209" t="s">
        <v>698</v>
      </c>
      <c r="E154" s="18" t="s">
        <v>21</v>
      </c>
      <c r="F154" s="210">
        <v>0</v>
      </c>
      <c r="H154" s="33"/>
    </row>
    <row r="155" spans="2:8" s="1" customFormat="1" ht="16.95" customHeight="1">
      <c r="B155" s="33"/>
      <c r="C155" s="209" t="s">
        <v>21</v>
      </c>
      <c r="D155" s="209" t="s">
        <v>565</v>
      </c>
      <c r="E155" s="18" t="s">
        <v>21</v>
      </c>
      <c r="F155" s="210">
        <v>0</v>
      </c>
      <c r="H155" s="33"/>
    </row>
    <row r="156" spans="2:8" s="1" customFormat="1" ht="16.95" customHeight="1">
      <c r="B156" s="33"/>
      <c r="C156" s="209" t="s">
        <v>21</v>
      </c>
      <c r="D156" s="209" t="s">
        <v>566</v>
      </c>
      <c r="E156" s="18" t="s">
        <v>21</v>
      </c>
      <c r="F156" s="210">
        <v>0</v>
      </c>
      <c r="H156" s="33"/>
    </row>
    <row r="157" spans="2:8" s="1" customFormat="1" ht="16.95" customHeight="1">
      <c r="B157" s="33"/>
      <c r="C157" s="209" t="s">
        <v>21</v>
      </c>
      <c r="D157" s="209" t="s">
        <v>380</v>
      </c>
      <c r="E157" s="18" t="s">
        <v>21</v>
      </c>
      <c r="F157" s="210">
        <v>119.25700000000001</v>
      </c>
      <c r="H157" s="33"/>
    </row>
    <row r="158" spans="2:8" s="1" customFormat="1" ht="16.95" customHeight="1">
      <c r="B158" s="33"/>
      <c r="C158" s="209" t="s">
        <v>21</v>
      </c>
      <c r="D158" s="209" t="s">
        <v>21</v>
      </c>
      <c r="E158" s="18" t="s">
        <v>21</v>
      </c>
      <c r="F158" s="210">
        <v>0</v>
      </c>
      <c r="H158" s="33"/>
    </row>
    <row r="159" spans="2:8" s="1" customFormat="1" ht="16.95" customHeight="1">
      <c r="B159" s="33"/>
      <c r="C159" s="209" t="s">
        <v>21</v>
      </c>
      <c r="D159" s="209" t="s">
        <v>575</v>
      </c>
      <c r="E159" s="18" t="s">
        <v>21</v>
      </c>
      <c r="F159" s="210">
        <v>0</v>
      </c>
      <c r="H159" s="33"/>
    </row>
    <row r="160" spans="2:8" s="1" customFormat="1" ht="16.95" customHeight="1">
      <c r="B160" s="33"/>
      <c r="C160" s="209" t="s">
        <v>21</v>
      </c>
      <c r="D160" s="209" t="s">
        <v>566</v>
      </c>
      <c r="E160" s="18" t="s">
        <v>21</v>
      </c>
      <c r="F160" s="210">
        <v>0</v>
      </c>
      <c r="H160" s="33"/>
    </row>
    <row r="161" spans="2:8" s="1" customFormat="1" ht="16.95" customHeight="1">
      <c r="B161" s="33"/>
      <c r="C161" s="209" t="s">
        <v>21</v>
      </c>
      <c r="D161" s="209" t="s">
        <v>377</v>
      </c>
      <c r="E161" s="18" t="s">
        <v>21</v>
      </c>
      <c r="F161" s="210">
        <v>1086.1959999999999</v>
      </c>
      <c r="H161" s="33"/>
    </row>
    <row r="162" spans="2:8" s="1" customFormat="1" ht="16.95" customHeight="1">
      <c r="B162" s="33"/>
      <c r="C162" s="209" t="s">
        <v>21</v>
      </c>
      <c r="D162" s="209" t="s">
        <v>699</v>
      </c>
      <c r="E162" s="18" t="s">
        <v>21</v>
      </c>
      <c r="F162" s="210">
        <v>0</v>
      </c>
      <c r="H162" s="33"/>
    </row>
    <row r="163" spans="2:8" s="1" customFormat="1" ht="16.95" customHeight="1">
      <c r="B163" s="33"/>
      <c r="C163" s="209" t="s">
        <v>21</v>
      </c>
      <c r="D163" s="209" t="s">
        <v>700</v>
      </c>
      <c r="E163" s="18" t="s">
        <v>21</v>
      </c>
      <c r="F163" s="210">
        <v>21.119</v>
      </c>
      <c r="H163" s="33"/>
    </row>
    <row r="164" spans="2:8" s="1" customFormat="1" ht="16.95" customHeight="1">
      <c r="B164" s="33"/>
      <c r="C164" s="209" t="s">
        <v>21</v>
      </c>
      <c r="D164" s="209" t="s">
        <v>21</v>
      </c>
      <c r="E164" s="18" t="s">
        <v>21</v>
      </c>
      <c r="F164" s="210">
        <v>0</v>
      </c>
      <c r="H164" s="33"/>
    </row>
    <row r="165" spans="2:8" s="1" customFormat="1" ht="16.95" customHeight="1">
      <c r="B165" s="33"/>
      <c r="C165" s="209" t="s">
        <v>21</v>
      </c>
      <c r="D165" s="209" t="s">
        <v>569</v>
      </c>
      <c r="E165" s="18" t="s">
        <v>21</v>
      </c>
      <c r="F165" s="210">
        <v>0</v>
      </c>
      <c r="H165" s="33"/>
    </row>
    <row r="166" spans="2:8" s="1" customFormat="1" ht="16.95" customHeight="1">
      <c r="B166" s="33"/>
      <c r="C166" s="209" t="s">
        <v>21</v>
      </c>
      <c r="D166" s="209" t="s">
        <v>566</v>
      </c>
      <c r="E166" s="18" t="s">
        <v>21</v>
      </c>
      <c r="F166" s="210">
        <v>0</v>
      </c>
      <c r="H166" s="33"/>
    </row>
    <row r="167" spans="2:8" s="1" customFormat="1" ht="16.95" customHeight="1">
      <c r="B167" s="33"/>
      <c r="C167" s="209" t="s">
        <v>21</v>
      </c>
      <c r="D167" s="209" t="s">
        <v>382</v>
      </c>
      <c r="E167" s="18" t="s">
        <v>21</v>
      </c>
      <c r="F167" s="210">
        <v>51.667999999999999</v>
      </c>
      <c r="H167" s="33"/>
    </row>
    <row r="168" spans="2:8" s="1" customFormat="1" ht="16.95" customHeight="1">
      <c r="B168" s="33"/>
      <c r="C168" s="209" t="s">
        <v>21</v>
      </c>
      <c r="D168" s="209" t="s">
        <v>21</v>
      </c>
      <c r="E168" s="18" t="s">
        <v>21</v>
      </c>
      <c r="F168" s="210">
        <v>0</v>
      </c>
      <c r="H168" s="33"/>
    </row>
    <row r="169" spans="2:8" s="1" customFormat="1" ht="16.95" customHeight="1">
      <c r="B169" s="33"/>
      <c r="C169" s="209" t="s">
        <v>21</v>
      </c>
      <c r="D169" s="209" t="s">
        <v>21</v>
      </c>
      <c r="E169" s="18" t="s">
        <v>21</v>
      </c>
      <c r="F169" s="210">
        <v>0</v>
      </c>
      <c r="H169" s="33"/>
    </row>
    <row r="170" spans="2:8" s="1" customFormat="1" ht="16.95" customHeight="1">
      <c r="B170" s="33"/>
      <c r="C170" s="209" t="s">
        <v>375</v>
      </c>
      <c r="D170" s="209" t="s">
        <v>426</v>
      </c>
      <c r="E170" s="18" t="s">
        <v>21</v>
      </c>
      <c r="F170" s="210">
        <v>1278.24</v>
      </c>
      <c r="H170" s="33"/>
    </row>
    <row r="171" spans="2:8" s="1" customFormat="1" ht="16.95" customHeight="1">
      <c r="B171" s="33"/>
      <c r="C171" s="211" t="s">
        <v>1074</v>
      </c>
      <c r="H171" s="33"/>
    </row>
    <row r="172" spans="2:8" s="1" customFormat="1" ht="20.399999999999999">
      <c r="B172" s="33"/>
      <c r="C172" s="209" t="s">
        <v>693</v>
      </c>
      <c r="D172" s="209" t="s">
        <v>1088</v>
      </c>
      <c r="E172" s="18" t="s">
        <v>194</v>
      </c>
      <c r="F172" s="210">
        <v>1294.864</v>
      </c>
      <c r="H172" s="33"/>
    </row>
    <row r="173" spans="2:8" s="1" customFormat="1" ht="20.399999999999999">
      <c r="B173" s="33"/>
      <c r="C173" s="209" t="s">
        <v>709</v>
      </c>
      <c r="D173" s="209" t="s">
        <v>710</v>
      </c>
      <c r="E173" s="18" t="s">
        <v>194</v>
      </c>
      <c r="F173" s="210">
        <v>1342.152</v>
      </c>
      <c r="H173" s="33"/>
    </row>
    <row r="174" spans="2:8" s="1" customFormat="1" ht="16.95" customHeight="1">
      <c r="B174" s="33"/>
      <c r="C174" s="205" t="s">
        <v>377</v>
      </c>
      <c r="D174" s="206" t="s">
        <v>21</v>
      </c>
      <c r="E174" s="207" t="s">
        <v>21</v>
      </c>
      <c r="F174" s="208">
        <v>1086.1959999999999</v>
      </c>
      <c r="H174" s="33"/>
    </row>
    <row r="175" spans="2:8" s="1" customFormat="1" ht="16.95" customHeight="1">
      <c r="B175" s="33"/>
      <c r="C175" s="209" t="s">
        <v>21</v>
      </c>
      <c r="D175" s="209" t="s">
        <v>21</v>
      </c>
      <c r="E175" s="18" t="s">
        <v>21</v>
      </c>
      <c r="F175" s="210">
        <v>0</v>
      </c>
      <c r="H175" s="33"/>
    </row>
    <row r="176" spans="2:8" s="1" customFormat="1" ht="16.95" customHeight="1">
      <c r="B176" s="33"/>
      <c r="C176" s="209" t="s">
        <v>21</v>
      </c>
      <c r="D176" s="209" t="s">
        <v>544</v>
      </c>
      <c r="E176" s="18" t="s">
        <v>21</v>
      </c>
      <c r="F176" s="210">
        <v>0</v>
      </c>
      <c r="H176" s="33"/>
    </row>
    <row r="177" spans="2:8" s="1" customFormat="1" ht="16.95" customHeight="1">
      <c r="B177" s="33"/>
      <c r="C177" s="209" t="s">
        <v>21</v>
      </c>
      <c r="D177" s="209" t="s">
        <v>545</v>
      </c>
      <c r="E177" s="18" t="s">
        <v>21</v>
      </c>
      <c r="F177" s="210">
        <v>1618.53</v>
      </c>
      <c r="H177" s="33"/>
    </row>
    <row r="178" spans="2:8" s="1" customFormat="1" ht="16.95" customHeight="1">
      <c r="B178" s="33"/>
      <c r="C178" s="209" t="s">
        <v>21</v>
      </c>
      <c r="D178" s="209" t="s">
        <v>546</v>
      </c>
      <c r="E178" s="18" t="s">
        <v>21</v>
      </c>
      <c r="F178" s="210">
        <v>-532.33399999999995</v>
      </c>
      <c r="H178" s="33"/>
    </row>
    <row r="179" spans="2:8" s="1" customFormat="1" ht="16.95" customHeight="1">
      <c r="B179" s="33"/>
      <c r="C179" s="209" t="s">
        <v>21</v>
      </c>
      <c r="D179" s="209" t="s">
        <v>21</v>
      </c>
      <c r="E179" s="18" t="s">
        <v>21</v>
      </c>
      <c r="F179" s="210">
        <v>0</v>
      </c>
      <c r="H179" s="33"/>
    </row>
    <row r="180" spans="2:8" s="1" customFormat="1" ht="16.95" customHeight="1">
      <c r="B180" s="33"/>
      <c r="C180" s="209" t="s">
        <v>377</v>
      </c>
      <c r="D180" s="209" t="s">
        <v>426</v>
      </c>
      <c r="E180" s="18" t="s">
        <v>21</v>
      </c>
      <c r="F180" s="210">
        <v>1086.1959999999999</v>
      </c>
      <c r="H180" s="33"/>
    </row>
    <row r="181" spans="2:8" s="1" customFormat="1" ht="16.95" customHeight="1">
      <c r="B181" s="33"/>
      <c r="C181" s="211" t="s">
        <v>1074</v>
      </c>
      <c r="H181" s="33"/>
    </row>
    <row r="182" spans="2:8" s="1" customFormat="1" ht="16.95" customHeight="1">
      <c r="B182" s="33"/>
      <c r="C182" s="209" t="s">
        <v>535</v>
      </c>
      <c r="D182" s="209" t="s">
        <v>21</v>
      </c>
      <c r="E182" s="18" t="s">
        <v>194</v>
      </c>
      <c r="F182" s="210">
        <v>1257.1210000000001</v>
      </c>
      <c r="H182" s="33"/>
    </row>
    <row r="183" spans="2:8" s="1" customFormat="1" ht="16.95" customHeight="1">
      <c r="B183" s="33"/>
      <c r="C183" s="209" t="s">
        <v>561</v>
      </c>
      <c r="D183" s="209" t="s">
        <v>1089</v>
      </c>
      <c r="E183" s="18" t="s">
        <v>194</v>
      </c>
      <c r="F183" s="210">
        <v>1658.1690000000001</v>
      </c>
      <c r="H183" s="33"/>
    </row>
    <row r="184" spans="2:8" s="1" customFormat="1" ht="16.95" customHeight="1">
      <c r="B184" s="33"/>
      <c r="C184" s="209" t="s">
        <v>590</v>
      </c>
      <c r="D184" s="209" t="s">
        <v>1086</v>
      </c>
      <c r="E184" s="18" t="s">
        <v>194</v>
      </c>
      <c r="F184" s="210">
        <v>1513.79</v>
      </c>
      <c r="H184" s="33"/>
    </row>
    <row r="185" spans="2:8" s="1" customFormat="1" ht="16.95" customHeight="1">
      <c r="B185" s="33"/>
      <c r="C185" s="209" t="s">
        <v>610</v>
      </c>
      <c r="D185" s="209" t="s">
        <v>1087</v>
      </c>
      <c r="E185" s="18" t="s">
        <v>194</v>
      </c>
      <c r="F185" s="210">
        <v>3027.4319999999998</v>
      </c>
      <c r="H185" s="33"/>
    </row>
    <row r="186" spans="2:8" s="1" customFormat="1" ht="16.95" customHeight="1">
      <c r="B186" s="33"/>
      <c r="C186" s="209" t="s">
        <v>747</v>
      </c>
      <c r="D186" s="209" t="s">
        <v>21</v>
      </c>
      <c r="E186" s="18" t="s">
        <v>194</v>
      </c>
      <c r="F186" s="210">
        <v>1205.453</v>
      </c>
      <c r="H186" s="33"/>
    </row>
    <row r="187" spans="2:8" s="1" customFormat="1" ht="20.399999999999999">
      <c r="B187" s="33"/>
      <c r="C187" s="209" t="s">
        <v>693</v>
      </c>
      <c r="D187" s="209" t="s">
        <v>1088</v>
      </c>
      <c r="E187" s="18" t="s">
        <v>194</v>
      </c>
      <c r="F187" s="210">
        <v>1294.864</v>
      </c>
      <c r="H187" s="33"/>
    </row>
    <row r="188" spans="2:8" s="1" customFormat="1" ht="20.399999999999999">
      <c r="B188" s="33"/>
      <c r="C188" s="209" t="s">
        <v>719</v>
      </c>
      <c r="D188" s="209" t="s">
        <v>1090</v>
      </c>
      <c r="E188" s="18" t="s">
        <v>194</v>
      </c>
      <c r="F188" s="210">
        <v>1352.45</v>
      </c>
      <c r="H188" s="33"/>
    </row>
    <row r="189" spans="2:8" s="1" customFormat="1" ht="16.95" customHeight="1">
      <c r="B189" s="33"/>
      <c r="C189" s="209" t="s">
        <v>741</v>
      </c>
      <c r="D189" s="209" t="s">
        <v>742</v>
      </c>
      <c r="E189" s="18" t="s">
        <v>141</v>
      </c>
      <c r="F189" s="210">
        <v>37.972000000000001</v>
      </c>
      <c r="H189" s="33"/>
    </row>
    <row r="190" spans="2:8" s="1" customFormat="1" ht="16.95" customHeight="1">
      <c r="B190" s="33"/>
      <c r="C190" s="205" t="s">
        <v>380</v>
      </c>
      <c r="D190" s="206" t="s">
        <v>21</v>
      </c>
      <c r="E190" s="207" t="s">
        <v>21</v>
      </c>
      <c r="F190" s="208">
        <v>119.25700000000001</v>
      </c>
      <c r="H190" s="33"/>
    </row>
    <row r="191" spans="2:8" s="1" customFormat="1" ht="16.95" customHeight="1">
      <c r="B191" s="33"/>
      <c r="C191" s="209" t="s">
        <v>21</v>
      </c>
      <c r="D191" s="209" t="s">
        <v>538</v>
      </c>
      <c r="E191" s="18" t="s">
        <v>21</v>
      </c>
      <c r="F191" s="210">
        <v>0</v>
      </c>
      <c r="H191" s="33"/>
    </row>
    <row r="192" spans="2:8" s="1" customFormat="1" ht="16.95" customHeight="1">
      <c r="B192" s="33"/>
      <c r="C192" s="209" t="s">
        <v>21</v>
      </c>
      <c r="D192" s="209" t="s">
        <v>539</v>
      </c>
      <c r="E192" s="18" t="s">
        <v>21</v>
      </c>
      <c r="F192" s="210">
        <v>119.25700000000001</v>
      </c>
      <c r="H192" s="33"/>
    </row>
    <row r="193" spans="2:8" s="1" customFormat="1" ht="16.95" customHeight="1">
      <c r="B193" s="33"/>
      <c r="C193" s="209" t="s">
        <v>21</v>
      </c>
      <c r="D193" s="209" t="s">
        <v>21</v>
      </c>
      <c r="E193" s="18" t="s">
        <v>21</v>
      </c>
      <c r="F193" s="210">
        <v>0</v>
      </c>
      <c r="H193" s="33"/>
    </row>
    <row r="194" spans="2:8" s="1" customFormat="1" ht="16.95" customHeight="1">
      <c r="B194" s="33"/>
      <c r="C194" s="209" t="s">
        <v>380</v>
      </c>
      <c r="D194" s="209" t="s">
        <v>426</v>
      </c>
      <c r="E194" s="18" t="s">
        <v>21</v>
      </c>
      <c r="F194" s="210">
        <v>119.25700000000001</v>
      </c>
      <c r="H194" s="33"/>
    </row>
    <row r="195" spans="2:8" s="1" customFormat="1" ht="16.95" customHeight="1">
      <c r="B195" s="33"/>
      <c r="C195" s="211" t="s">
        <v>1074</v>
      </c>
      <c r="H195" s="33"/>
    </row>
    <row r="196" spans="2:8" s="1" customFormat="1" ht="16.95" customHeight="1">
      <c r="B196" s="33"/>
      <c r="C196" s="209" t="s">
        <v>535</v>
      </c>
      <c r="D196" s="209" t="s">
        <v>21</v>
      </c>
      <c r="E196" s="18" t="s">
        <v>194</v>
      </c>
      <c r="F196" s="210">
        <v>1257.1210000000001</v>
      </c>
      <c r="H196" s="33"/>
    </row>
    <row r="197" spans="2:8" s="1" customFormat="1" ht="16.95" customHeight="1">
      <c r="B197" s="33"/>
      <c r="C197" s="209" t="s">
        <v>561</v>
      </c>
      <c r="D197" s="209" t="s">
        <v>1089</v>
      </c>
      <c r="E197" s="18" t="s">
        <v>194</v>
      </c>
      <c r="F197" s="210">
        <v>1658.1690000000001</v>
      </c>
      <c r="H197" s="33"/>
    </row>
    <row r="198" spans="2:8" s="1" customFormat="1" ht="16.95" customHeight="1">
      <c r="B198" s="33"/>
      <c r="C198" s="209" t="s">
        <v>590</v>
      </c>
      <c r="D198" s="209" t="s">
        <v>1086</v>
      </c>
      <c r="E198" s="18" t="s">
        <v>194</v>
      </c>
      <c r="F198" s="210">
        <v>1513.79</v>
      </c>
      <c r="H198" s="33"/>
    </row>
    <row r="199" spans="2:8" s="1" customFormat="1" ht="16.95" customHeight="1">
      <c r="B199" s="33"/>
      <c r="C199" s="209" t="s">
        <v>610</v>
      </c>
      <c r="D199" s="209" t="s">
        <v>1087</v>
      </c>
      <c r="E199" s="18" t="s">
        <v>194</v>
      </c>
      <c r="F199" s="210">
        <v>3027.4319999999998</v>
      </c>
      <c r="H199" s="33"/>
    </row>
    <row r="200" spans="2:8" s="1" customFormat="1" ht="16.95" customHeight="1">
      <c r="B200" s="33"/>
      <c r="C200" s="209" t="s">
        <v>747</v>
      </c>
      <c r="D200" s="209" t="s">
        <v>21</v>
      </c>
      <c r="E200" s="18" t="s">
        <v>194</v>
      </c>
      <c r="F200" s="210">
        <v>1205.453</v>
      </c>
      <c r="H200" s="33"/>
    </row>
    <row r="201" spans="2:8" s="1" customFormat="1" ht="20.399999999999999">
      <c r="B201" s="33"/>
      <c r="C201" s="209" t="s">
        <v>693</v>
      </c>
      <c r="D201" s="209" t="s">
        <v>1088</v>
      </c>
      <c r="E201" s="18" t="s">
        <v>194</v>
      </c>
      <c r="F201" s="210">
        <v>1294.864</v>
      </c>
      <c r="H201" s="33"/>
    </row>
    <row r="202" spans="2:8" s="1" customFormat="1" ht="20.399999999999999">
      <c r="B202" s="33"/>
      <c r="C202" s="209" t="s">
        <v>719</v>
      </c>
      <c r="D202" s="209" t="s">
        <v>1090</v>
      </c>
      <c r="E202" s="18" t="s">
        <v>194</v>
      </c>
      <c r="F202" s="210">
        <v>1352.45</v>
      </c>
      <c r="H202" s="33"/>
    </row>
    <row r="203" spans="2:8" s="1" customFormat="1" ht="16.95" customHeight="1">
      <c r="B203" s="33"/>
      <c r="C203" s="209" t="s">
        <v>741</v>
      </c>
      <c r="D203" s="209" t="s">
        <v>742</v>
      </c>
      <c r="E203" s="18" t="s">
        <v>141</v>
      </c>
      <c r="F203" s="210">
        <v>37.972000000000001</v>
      </c>
      <c r="H203" s="33"/>
    </row>
    <row r="204" spans="2:8" s="1" customFormat="1" ht="16.95" customHeight="1">
      <c r="B204" s="33"/>
      <c r="C204" s="205" t="s">
        <v>382</v>
      </c>
      <c r="D204" s="206" t="s">
        <v>21</v>
      </c>
      <c r="E204" s="207" t="s">
        <v>21</v>
      </c>
      <c r="F204" s="208">
        <v>51.667999999999999</v>
      </c>
      <c r="H204" s="33"/>
    </row>
    <row r="205" spans="2:8" s="1" customFormat="1" ht="16.95" customHeight="1">
      <c r="B205" s="33"/>
      <c r="C205" s="209" t="s">
        <v>21</v>
      </c>
      <c r="D205" s="209" t="s">
        <v>21</v>
      </c>
      <c r="E205" s="18" t="s">
        <v>21</v>
      </c>
      <c r="F205" s="210">
        <v>0</v>
      </c>
      <c r="H205" s="33"/>
    </row>
    <row r="206" spans="2:8" s="1" customFormat="1" ht="16.95" customHeight="1">
      <c r="B206" s="33"/>
      <c r="C206" s="209" t="s">
        <v>21</v>
      </c>
      <c r="D206" s="209" t="s">
        <v>469</v>
      </c>
      <c r="E206" s="18" t="s">
        <v>21</v>
      </c>
      <c r="F206" s="210">
        <v>0</v>
      </c>
      <c r="H206" s="33"/>
    </row>
    <row r="207" spans="2:8" s="1" customFormat="1" ht="16.95" customHeight="1">
      <c r="B207" s="33"/>
      <c r="C207" s="209" t="s">
        <v>21</v>
      </c>
      <c r="D207" s="209" t="s">
        <v>540</v>
      </c>
      <c r="E207" s="18" t="s">
        <v>21</v>
      </c>
      <c r="F207" s="210">
        <v>0</v>
      </c>
      <c r="H207" s="33"/>
    </row>
    <row r="208" spans="2:8" s="1" customFormat="1" ht="16.95" customHeight="1">
      <c r="B208" s="33"/>
      <c r="C208" s="209" t="s">
        <v>21</v>
      </c>
      <c r="D208" s="209" t="s">
        <v>541</v>
      </c>
      <c r="E208" s="18" t="s">
        <v>21</v>
      </c>
      <c r="F208" s="210">
        <v>21.527999999999999</v>
      </c>
      <c r="H208" s="33"/>
    </row>
    <row r="209" spans="2:8" s="1" customFormat="1" ht="16.95" customHeight="1">
      <c r="B209" s="33"/>
      <c r="C209" s="209" t="s">
        <v>21</v>
      </c>
      <c r="D209" s="209" t="s">
        <v>542</v>
      </c>
      <c r="E209" s="18" t="s">
        <v>21</v>
      </c>
      <c r="F209" s="210">
        <v>0</v>
      </c>
      <c r="H209" s="33"/>
    </row>
    <row r="210" spans="2:8" s="1" customFormat="1" ht="16.95" customHeight="1">
      <c r="B210" s="33"/>
      <c r="C210" s="209" t="s">
        <v>21</v>
      </c>
      <c r="D210" s="209" t="s">
        <v>543</v>
      </c>
      <c r="E210" s="18" t="s">
        <v>21</v>
      </c>
      <c r="F210" s="210">
        <v>30.14</v>
      </c>
      <c r="H210" s="33"/>
    </row>
    <row r="211" spans="2:8" s="1" customFormat="1" ht="16.95" customHeight="1">
      <c r="B211" s="33"/>
      <c r="C211" s="209" t="s">
        <v>21</v>
      </c>
      <c r="D211" s="209" t="s">
        <v>21</v>
      </c>
      <c r="E211" s="18" t="s">
        <v>21</v>
      </c>
      <c r="F211" s="210">
        <v>0</v>
      </c>
      <c r="H211" s="33"/>
    </row>
    <row r="212" spans="2:8" s="1" customFormat="1" ht="16.95" customHeight="1">
      <c r="B212" s="33"/>
      <c r="C212" s="209" t="s">
        <v>382</v>
      </c>
      <c r="D212" s="209" t="s">
        <v>426</v>
      </c>
      <c r="E212" s="18" t="s">
        <v>21</v>
      </c>
      <c r="F212" s="210">
        <v>51.667999999999999</v>
      </c>
      <c r="H212" s="33"/>
    </row>
    <row r="213" spans="2:8" s="1" customFormat="1" ht="16.95" customHeight="1">
      <c r="B213" s="33"/>
      <c r="C213" s="211" t="s">
        <v>1074</v>
      </c>
      <c r="H213" s="33"/>
    </row>
    <row r="214" spans="2:8" s="1" customFormat="1" ht="16.95" customHeight="1">
      <c r="B214" s="33"/>
      <c r="C214" s="209" t="s">
        <v>535</v>
      </c>
      <c r="D214" s="209" t="s">
        <v>21</v>
      </c>
      <c r="E214" s="18" t="s">
        <v>194</v>
      </c>
      <c r="F214" s="210">
        <v>1257.1210000000001</v>
      </c>
      <c r="H214" s="33"/>
    </row>
    <row r="215" spans="2:8" s="1" customFormat="1" ht="16.95" customHeight="1">
      <c r="B215" s="33"/>
      <c r="C215" s="209" t="s">
        <v>496</v>
      </c>
      <c r="D215" s="209" t="s">
        <v>1091</v>
      </c>
      <c r="E215" s="18" t="s">
        <v>194</v>
      </c>
      <c r="F215" s="210">
        <v>51.667999999999999</v>
      </c>
      <c r="H215" s="33"/>
    </row>
    <row r="216" spans="2:8" s="1" customFormat="1" ht="16.95" customHeight="1">
      <c r="B216" s="33"/>
      <c r="C216" s="209" t="s">
        <v>561</v>
      </c>
      <c r="D216" s="209" t="s">
        <v>1089</v>
      </c>
      <c r="E216" s="18" t="s">
        <v>194</v>
      </c>
      <c r="F216" s="210">
        <v>1658.1690000000001</v>
      </c>
      <c r="H216" s="33"/>
    </row>
    <row r="217" spans="2:8" s="1" customFormat="1" ht="16.95" customHeight="1">
      <c r="B217" s="33"/>
      <c r="C217" s="209" t="s">
        <v>590</v>
      </c>
      <c r="D217" s="209" t="s">
        <v>1086</v>
      </c>
      <c r="E217" s="18" t="s">
        <v>194</v>
      </c>
      <c r="F217" s="210">
        <v>1513.79</v>
      </c>
      <c r="H217" s="33"/>
    </row>
    <row r="218" spans="2:8" s="1" customFormat="1" ht="16.95" customHeight="1">
      <c r="B218" s="33"/>
      <c r="C218" s="209" t="s">
        <v>610</v>
      </c>
      <c r="D218" s="209" t="s">
        <v>1087</v>
      </c>
      <c r="E218" s="18" t="s">
        <v>194</v>
      </c>
      <c r="F218" s="210">
        <v>3027.4319999999998</v>
      </c>
      <c r="H218" s="33"/>
    </row>
    <row r="219" spans="2:8" s="1" customFormat="1" ht="20.399999999999999">
      <c r="B219" s="33"/>
      <c r="C219" s="209" t="s">
        <v>693</v>
      </c>
      <c r="D219" s="209" t="s">
        <v>1088</v>
      </c>
      <c r="E219" s="18" t="s">
        <v>194</v>
      </c>
      <c r="F219" s="210">
        <v>1294.864</v>
      </c>
      <c r="H219" s="33"/>
    </row>
    <row r="220" spans="2:8" s="1" customFormat="1" ht="16.95" customHeight="1">
      <c r="B220" s="33"/>
      <c r="C220" s="205" t="s">
        <v>1092</v>
      </c>
      <c r="D220" s="206" t="s">
        <v>21</v>
      </c>
      <c r="E220" s="207" t="s">
        <v>21</v>
      </c>
      <c r="F220" s="208">
        <v>35.777000000000001</v>
      </c>
      <c r="H220" s="33"/>
    </row>
    <row r="221" spans="2:8" s="1" customFormat="1" ht="16.95" customHeight="1">
      <c r="B221" s="33"/>
      <c r="C221" s="205" t="s">
        <v>384</v>
      </c>
      <c r="D221" s="206" t="s">
        <v>21</v>
      </c>
      <c r="E221" s="207" t="s">
        <v>21</v>
      </c>
      <c r="F221" s="208">
        <v>5.8239999999999998</v>
      </c>
      <c r="H221" s="33"/>
    </row>
    <row r="222" spans="2:8" s="1" customFormat="1" ht="16.95" customHeight="1">
      <c r="B222" s="33"/>
      <c r="C222" s="209" t="s">
        <v>21</v>
      </c>
      <c r="D222" s="209" t="s">
        <v>565</v>
      </c>
      <c r="E222" s="18" t="s">
        <v>21</v>
      </c>
      <c r="F222" s="210">
        <v>0</v>
      </c>
      <c r="H222" s="33"/>
    </row>
    <row r="223" spans="2:8" s="1" customFormat="1" ht="16.95" customHeight="1">
      <c r="B223" s="33"/>
      <c r="C223" s="209" t="s">
        <v>21</v>
      </c>
      <c r="D223" s="209" t="s">
        <v>662</v>
      </c>
      <c r="E223" s="18" t="s">
        <v>21</v>
      </c>
      <c r="F223" s="210">
        <v>0</v>
      </c>
      <c r="H223" s="33"/>
    </row>
    <row r="224" spans="2:8" s="1" customFormat="1" ht="16.95" customHeight="1">
      <c r="B224" s="33"/>
      <c r="C224" s="209" t="s">
        <v>21</v>
      </c>
      <c r="D224" s="209" t="s">
        <v>697</v>
      </c>
      <c r="E224" s="18" t="s">
        <v>21</v>
      </c>
      <c r="F224" s="210">
        <v>5.8239999999999998</v>
      </c>
      <c r="H224" s="33"/>
    </row>
    <row r="225" spans="2:8" s="1" customFormat="1" ht="16.95" customHeight="1">
      <c r="B225" s="33"/>
      <c r="C225" s="209" t="s">
        <v>21</v>
      </c>
      <c r="D225" s="209" t="s">
        <v>21</v>
      </c>
      <c r="E225" s="18" t="s">
        <v>21</v>
      </c>
      <c r="F225" s="210">
        <v>0</v>
      </c>
      <c r="H225" s="33"/>
    </row>
    <row r="226" spans="2:8" s="1" customFormat="1" ht="16.95" customHeight="1">
      <c r="B226" s="33"/>
      <c r="C226" s="209" t="s">
        <v>384</v>
      </c>
      <c r="D226" s="209" t="s">
        <v>426</v>
      </c>
      <c r="E226" s="18" t="s">
        <v>21</v>
      </c>
      <c r="F226" s="210">
        <v>5.8239999999999998</v>
      </c>
      <c r="H226" s="33"/>
    </row>
    <row r="227" spans="2:8" s="1" customFormat="1" ht="16.95" customHeight="1">
      <c r="B227" s="33"/>
      <c r="C227" s="211" t="s">
        <v>1074</v>
      </c>
      <c r="H227" s="33"/>
    </row>
    <row r="228" spans="2:8" s="1" customFormat="1" ht="20.399999999999999">
      <c r="B228" s="33"/>
      <c r="C228" s="209" t="s">
        <v>693</v>
      </c>
      <c r="D228" s="209" t="s">
        <v>1088</v>
      </c>
      <c r="E228" s="18" t="s">
        <v>194</v>
      </c>
      <c r="F228" s="210">
        <v>1294.864</v>
      </c>
      <c r="H228" s="33"/>
    </row>
    <row r="229" spans="2:8" s="1" customFormat="1" ht="16.95" customHeight="1">
      <c r="B229" s="33"/>
      <c r="C229" s="209" t="s">
        <v>704</v>
      </c>
      <c r="D229" s="209" t="s">
        <v>705</v>
      </c>
      <c r="E229" s="18" t="s">
        <v>194</v>
      </c>
      <c r="F229" s="210">
        <v>6.1150000000000002</v>
      </c>
      <c r="H229" s="33"/>
    </row>
    <row r="230" spans="2:8" s="1" customFormat="1" ht="16.95" customHeight="1">
      <c r="B230" s="33"/>
      <c r="C230" s="205" t="s">
        <v>386</v>
      </c>
      <c r="D230" s="206" t="s">
        <v>21</v>
      </c>
      <c r="E230" s="207" t="s">
        <v>21</v>
      </c>
      <c r="F230" s="208">
        <v>8.5470000000000006</v>
      </c>
      <c r="H230" s="33"/>
    </row>
    <row r="231" spans="2:8" s="1" customFormat="1" ht="16.95" customHeight="1">
      <c r="B231" s="33"/>
      <c r="C231" s="209" t="s">
        <v>21</v>
      </c>
      <c r="D231" s="209" t="s">
        <v>412</v>
      </c>
      <c r="E231" s="18" t="s">
        <v>21</v>
      </c>
      <c r="F231" s="210">
        <v>0</v>
      </c>
      <c r="H231" s="33"/>
    </row>
    <row r="232" spans="2:8" s="1" customFormat="1" ht="16.95" customHeight="1">
      <c r="B232" s="33"/>
      <c r="C232" s="209" t="s">
        <v>21</v>
      </c>
      <c r="D232" s="209" t="s">
        <v>421</v>
      </c>
      <c r="E232" s="18" t="s">
        <v>21</v>
      </c>
      <c r="F232" s="210">
        <v>6.024</v>
      </c>
      <c r="H232" s="33"/>
    </row>
    <row r="233" spans="2:8" s="1" customFormat="1" ht="16.95" customHeight="1">
      <c r="B233" s="33"/>
      <c r="C233" s="209" t="s">
        <v>21</v>
      </c>
      <c r="D233" s="209" t="s">
        <v>422</v>
      </c>
      <c r="E233" s="18" t="s">
        <v>21</v>
      </c>
      <c r="F233" s="210">
        <v>0.67500000000000004</v>
      </c>
      <c r="H233" s="33"/>
    </row>
    <row r="234" spans="2:8" s="1" customFormat="1" ht="16.95" customHeight="1">
      <c r="B234" s="33"/>
      <c r="C234" s="209" t="s">
        <v>21</v>
      </c>
      <c r="D234" s="209" t="s">
        <v>401</v>
      </c>
      <c r="E234" s="18" t="s">
        <v>21</v>
      </c>
      <c r="F234" s="210">
        <v>0</v>
      </c>
      <c r="H234" s="33"/>
    </row>
    <row r="235" spans="2:8" s="1" customFormat="1" ht="16.95" customHeight="1">
      <c r="B235" s="33"/>
      <c r="C235" s="209" t="s">
        <v>21</v>
      </c>
      <c r="D235" s="209" t="s">
        <v>423</v>
      </c>
      <c r="E235" s="18" t="s">
        <v>21</v>
      </c>
      <c r="F235" s="210">
        <v>1.5780000000000001</v>
      </c>
      <c r="H235" s="33"/>
    </row>
    <row r="236" spans="2:8" s="1" customFormat="1" ht="16.95" customHeight="1">
      <c r="B236" s="33"/>
      <c r="C236" s="209" t="s">
        <v>21</v>
      </c>
      <c r="D236" s="209" t="s">
        <v>424</v>
      </c>
      <c r="E236" s="18" t="s">
        <v>21</v>
      </c>
      <c r="F236" s="210">
        <v>0</v>
      </c>
      <c r="H236" s="33"/>
    </row>
    <row r="237" spans="2:8" s="1" customFormat="1" ht="16.95" customHeight="1">
      <c r="B237" s="33"/>
      <c r="C237" s="209" t="s">
        <v>21</v>
      </c>
      <c r="D237" s="209" t="s">
        <v>425</v>
      </c>
      <c r="E237" s="18" t="s">
        <v>21</v>
      </c>
      <c r="F237" s="210">
        <v>0.27</v>
      </c>
      <c r="H237" s="33"/>
    </row>
    <row r="238" spans="2:8" s="1" customFormat="1" ht="16.95" customHeight="1">
      <c r="B238" s="33"/>
      <c r="C238" s="209" t="s">
        <v>21</v>
      </c>
      <c r="D238" s="209" t="s">
        <v>21</v>
      </c>
      <c r="E238" s="18" t="s">
        <v>21</v>
      </c>
      <c r="F238" s="210">
        <v>0</v>
      </c>
      <c r="H238" s="33"/>
    </row>
    <row r="239" spans="2:8" s="1" customFormat="1" ht="16.95" customHeight="1">
      <c r="B239" s="33"/>
      <c r="C239" s="209" t="s">
        <v>386</v>
      </c>
      <c r="D239" s="209" t="s">
        <v>426</v>
      </c>
      <c r="E239" s="18" t="s">
        <v>21</v>
      </c>
      <c r="F239" s="210">
        <v>8.5470000000000006</v>
      </c>
      <c r="H239" s="33"/>
    </row>
    <row r="240" spans="2:8" s="1" customFormat="1" ht="16.95" customHeight="1">
      <c r="B240" s="33"/>
      <c r="C240" s="211" t="s">
        <v>1074</v>
      </c>
      <c r="H240" s="33"/>
    </row>
    <row r="241" spans="2:8" s="1" customFormat="1" ht="16.95" customHeight="1">
      <c r="B241" s="33"/>
      <c r="C241" s="209" t="s">
        <v>417</v>
      </c>
      <c r="D241" s="209" t="s">
        <v>1093</v>
      </c>
      <c r="E241" s="18" t="s">
        <v>141</v>
      </c>
      <c r="F241" s="210">
        <v>8.5470000000000006</v>
      </c>
      <c r="H241" s="33"/>
    </row>
    <row r="242" spans="2:8" s="1" customFormat="1" ht="16.95" customHeight="1">
      <c r="B242" s="33"/>
      <c r="C242" s="209" t="s">
        <v>438</v>
      </c>
      <c r="D242" s="209" t="s">
        <v>1094</v>
      </c>
      <c r="E242" s="18" t="s">
        <v>213</v>
      </c>
      <c r="F242" s="210">
        <v>0.85499999999999998</v>
      </c>
      <c r="H242" s="33"/>
    </row>
    <row r="243" spans="2:8" s="1" customFormat="1" ht="26.4" customHeight="1">
      <c r="B243" s="33"/>
      <c r="C243" s="204" t="s">
        <v>1095</v>
      </c>
      <c r="D243" s="204" t="s">
        <v>90</v>
      </c>
      <c r="H243" s="33"/>
    </row>
    <row r="244" spans="2:8" s="1" customFormat="1" ht="16.95" customHeight="1">
      <c r="B244" s="33"/>
      <c r="C244" s="205" t="s">
        <v>902</v>
      </c>
      <c r="D244" s="206" t="s">
        <v>21</v>
      </c>
      <c r="E244" s="207" t="s">
        <v>21</v>
      </c>
      <c r="F244" s="208">
        <v>1086.1959999999999</v>
      </c>
      <c r="H244" s="33"/>
    </row>
    <row r="245" spans="2:8" s="1" customFormat="1" ht="16.95" customHeight="1">
      <c r="B245" s="33"/>
      <c r="C245" s="209" t="s">
        <v>21</v>
      </c>
      <c r="D245" s="209" t="s">
        <v>909</v>
      </c>
      <c r="E245" s="18" t="s">
        <v>21</v>
      </c>
      <c r="F245" s="210">
        <v>0</v>
      </c>
      <c r="H245" s="33"/>
    </row>
    <row r="246" spans="2:8" s="1" customFormat="1" ht="16.95" customHeight="1">
      <c r="B246" s="33"/>
      <c r="C246" s="209" t="s">
        <v>21</v>
      </c>
      <c r="D246" s="209" t="s">
        <v>545</v>
      </c>
      <c r="E246" s="18" t="s">
        <v>21</v>
      </c>
      <c r="F246" s="210">
        <v>1618.53</v>
      </c>
      <c r="H246" s="33"/>
    </row>
    <row r="247" spans="2:8" s="1" customFormat="1" ht="16.95" customHeight="1">
      <c r="B247" s="33"/>
      <c r="C247" s="209" t="s">
        <v>21</v>
      </c>
      <c r="D247" s="209" t="s">
        <v>546</v>
      </c>
      <c r="E247" s="18" t="s">
        <v>21</v>
      </c>
      <c r="F247" s="210">
        <v>-532.33399999999995</v>
      </c>
      <c r="H247" s="33"/>
    </row>
    <row r="248" spans="2:8" s="1" customFormat="1" ht="16.95" customHeight="1">
      <c r="B248" s="33"/>
      <c r="C248" s="209" t="s">
        <v>21</v>
      </c>
      <c r="D248" s="209" t="s">
        <v>21</v>
      </c>
      <c r="E248" s="18" t="s">
        <v>21</v>
      </c>
      <c r="F248" s="210">
        <v>0</v>
      </c>
      <c r="H248" s="33"/>
    </row>
    <row r="249" spans="2:8" s="1" customFormat="1" ht="16.95" customHeight="1">
      <c r="B249" s="33"/>
      <c r="C249" s="209" t="s">
        <v>902</v>
      </c>
      <c r="D249" s="209" t="s">
        <v>426</v>
      </c>
      <c r="E249" s="18" t="s">
        <v>21</v>
      </c>
      <c r="F249" s="210">
        <v>1086.1959999999999</v>
      </c>
      <c r="H249" s="33"/>
    </row>
    <row r="250" spans="2:8" s="1" customFormat="1" ht="16.95" customHeight="1">
      <c r="B250" s="33"/>
      <c r="C250" s="211" t="s">
        <v>1074</v>
      </c>
      <c r="H250" s="33"/>
    </row>
    <row r="251" spans="2:8" s="1" customFormat="1" ht="16.95" customHeight="1">
      <c r="B251" s="33"/>
      <c r="C251" s="209" t="s">
        <v>923</v>
      </c>
      <c r="D251" s="209" t="s">
        <v>924</v>
      </c>
      <c r="E251" s="18" t="s">
        <v>194</v>
      </c>
      <c r="F251" s="210">
        <v>1086.1959999999999</v>
      </c>
      <c r="H251" s="33"/>
    </row>
    <row r="252" spans="2:8" s="1" customFormat="1" ht="20.399999999999999">
      <c r="B252" s="33"/>
      <c r="C252" s="209" t="s">
        <v>906</v>
      </c>
      <c r="D252" s="209" t="s">
        <v>907</v>
      </c>
      <c r="E252" s="18" t="s">
        <v>194</v>
      </c>
      <c r="F252" s="210">
        <v>1086.1959999999999</v>
      </c>
      <c r="H252" s="33"/>
    </row>
    <row r="253" spans="2:8" s="1" customFormat="1" ht="16.95" customHeight="1">
      <c r="B253" s="33"/>
      <c r="C253" s="209" t="s">
        <v>931</v>
      </c>
      <c r="D253" s="209" t="s">
        <v>1096</v>
      </c>
      <c r="E253" s="18" t="s">
        <v>194</v>
      </c>
      <c r="F253" s="210">
        <v>108.62</v>
      </c>
      <c r="H253" s="33"/>
    </row>
    <row r="254" spans="2:8" s="1" customFormat="1" ht="16.95" customHeight="1">
      <c r="B254" s="33"/>
      <c r="C254" s="209" t="s">
        <v>948</v>
      </c>
      <c r="D254" s="209" t="s">
        <v>949</v>
      </c>
      <c r="E254" s="18" t="s">
        <v>194</v>
      </c>
      <c r="F254" s="210">
        <v>1086.1959999999999</v>
      </c>
      <c r="H254" s="33"/>
    </row>
    <row r="255" spans="2:8" s="1" customFormat="1" ht="16.95" customHeight="1">
      <c r="B255" s="33"/>
      <c r="C255" s="209" t="s">
        <v>952</v>
      </c>
      <c r="D255" s="209" t="s">
        <v>953</v>
      </c>
      <c r="E255" s="18" t="s">
        <v>194</v>
      </c>
      <c r="F255" s="210">
        <v>1086.1959999999999</v>
      </c>
      <c r="H255" s="33"/>
    </row>
    <row r="256" spans="2:8" s="1" customFormat="1" ht="16.95" customHeight="1">
      <c r="B256" s="33"/>
      <c r="C256" s="209" t="s">
        <v>956</v>
      </c>
      <c r="D256" s="209" t="s">
        <v>1097</v>
      </c>
      <c r="E256" s="18" t="s">
        <v>194</v>
      </c>
      <c r="F256" s="210">
        <v>108.62</v>
      </c>
      <c r="H256" s="33"/>
    </row>
    <row r="257" spans="2:8" s="1" customFormat="1" ht="16.95" customHeight="1">
      <c r="B257" s="33"/>
      <c r="C257" s="205" t="s">
        <v>1098</v>
      </c>
      <c r="D257" s="206" t="s">
        <v>21</v>
      </c>
      <c r="E257" s="207" t="s">
        <v>21</v>
      </c>
      <c r="F257" s="208">
        <v>0</v>
      </c>
      <c r="H257" s="33"/>
    </row>
    <row r="258" spans="2:8" s="1" customFormat="1" ht="16.95" customHeight="1">
      <c r="B258" s="33"/>
      <c r="C258" s="205" t="s">
        <v>903</v>
      </c>
      <c r="D258" s="206" t="s">
        <v>21</v>
      </c>
      <c r="E258" s="207" t="s">
        <v>21</v>
      </c>
      <c r="F258" s="208">
        <v>1086.1959999999999</v>
      </c>
      <c r="H258" s="33"/>
    </row>
    <row r="259" spans="2:8" s="1" customFormat="1" ht="16.95" customHeight="1">
      <c r="B259" s="33"/>
      <c r="C259" s="209" t="s">
        <v>21</v>
      </c>
      <c r="D259" s="209" t="s">
        <v>544</v>
      </c>
      <c r="E259" s="18" t="s">
        <v>21</v>
      </c>
      <c r="F259" s="210">
        <v>0</v>
      </c>
      <c r="H259" s="33"/>
    </row>
    <row r="260" spans="2:8" s="1" customFormat="1" ht="16.95" customHeight="1">
      <c r="B260" s="33"/>
      <c r="C260" s="209" t="s">
        <v>21</v>
      </c>
      <c r="D260" s="209" t="s">
        <v>545</v>
      </c>
      <c r="E260" s="18" t="s">
        <v>21</v>
      </c>
      <c r="F260" s="210">
        <v>1618.53</v>
      </c>
      <c r="H260" s="33"/>
    </row>
    <row r="261" spans="2:8" s="1" customFormat="1" ht="16.95" customHeight="1">
      <c r="B261" s="33"/>
      <c r="C261" s="209" t="s">
        <v>21</v>
      </c>
      <c r="D261" s="209" t="s">
        <v>546</v>
      </c>
      <c r="E261" s="18" t="s">
        <v>21</v>
      </c>
      <c r="F261" s="210">
        <v>-532.33399999999995</v>
      </c>
      <c r="H261" s="33"/>
    </row>
    <row r="262" spans="2:8" s="1" customFormat="1" ht="16.95" customHeight="1">
      <c r="B262" s="33"/>
      <c r="C262" s="209" t="s">
        <v>21</v>
      </c>
      <c r="D262" s="209" t="s">
        <v>21</v>
      </c>
      <c r="E262" s="18" t="s">
        <v>21</v>
      </c>
      <c r="F262" s="210">
        <v>0</v>
      </c>
      <c r="H262" s="33"/>
    </row>
    <row r="263" spans="2:8" s="1" customFormat="1" ht="16.95" customHeight="1">
      <c r="B263" s="33"/>
      <c r="C263" s="209" t="s">
        <v>903</v>
      </c>
      <c r="D263" s="209" t="s">
        <v>426</v>
      </c>
      <c r="E263" s="18" t="s">
        <v>21</v>
      </c>
      <c r="F263" s="210">
        <v>1086.1959999999999</v>
      </c>
      <c r="H263" s="33"/>
    </row>
    <row r="264" spans="2:8" s="1" customFormat="1" ht="16.95" customHeight="1">
      <c r="B264" s="33"/>
      <c r="C264" s="211" t="s">
        <v>1074</v>
      </c>
      <c r="H264" s="33"/>
    </row>
    <row r="265" spans="2:8" s="1" customFormat="1" ht="16.95" customHeight="1">
      <c r="B265" s="33"/>
      <c r="C265" s="209" t="s">
        <v>920</v>
      </c>
      <c r="D265" s="209" t="s">
        <v>921</v>
      </c>
      <c r="E265" s="18" t="s">
        <v>194</v>
      </c>
      <c r="F265" s="210">
        <v>1086.1959999999999</v>
      </c>
      <c r="H265" s="33"/>
    </row>
    <row r="266" spans="2:8" s="1" customFormat="1" ht="16.95" customHeight="1">
      <c r="B266" s="33"/>
      <c r="C266" s="209" t="s">
        <v>915</v>
      </c>
      <c r="D266" s="209" t="s">
        <v>916</v>
      </c>
      <c r="E266" s="18" t="s">
        <v>194</v>
      </c>
      <c r="F266" s="210">
        <v>54.31</v>
      </c>
      <c r="H266" s="33"/>
    </row>
    <row r="267" spans="2:8" s="1" customFormat="1" ht="16.95" customHeight="1">
      <c r="B267" s="33"/>
      <c r="C267" s="209" t="s">
        <v>927</v>
      </c>
      <c r="D267" s="209" t="s">
        <v>1099</v>
      </c>
      <c r="E267" s="18" t="s">
        <v>194</v>
      </c>
      <c r="F267" s="210">
        <v>54.31</v>
      </c>
      <c r="H267" s="33"/>
    </row>
    <row r="268" spans="2:8" s="1" customFormat="1" ht="20.399999999999999">
      <c r="B268" s="33"/>
      <c r="C268" s="209" t="s">
        <v>940</v>
      </c>
      <c r="D268" s="209" t="s">
        <v>1100</v>
      </c>
      <c r="E268" s="18" t="s">
        <v>194</v>
      </c>
      <c r="F268" s="210">
        <v>54.31</v>
      </c>
      <c r="H268" s="33"/>
    </row>
    <row r="269" spans="2:8" s="1" customFormat="1" ht="16.95" customHeight="1">
      <c r="B269" s="33"/>
      <c r="C269" s="209" t="s">
        <v>943</v>
      </c>
      <c r="D269" s="209" t="s">
        <v>1101</v>
      </c>
      <c r="E269" s="18" t="s">
        <v>194</v>
      </c>
      <c r="F269" s="210">
        <v>1086.1959999999999</v>
      </c>
      <c r="H269" s="33"/>
    </row>
    <row r="270" spans="2:8" s="1" customFormat="1" ht="16.95" customHeight="1">
      <c r="B270" s="33"/>
      <c r="C270" s="209" t="s">
        <v>960</v>
      </c>
      <c r="D270" s="209" t="s">
        <v>1102</v>
      </c>
      <c r="E270" s="18" t="s">
        <v>194</v>
      </c>
      <c r="F270" s="210">
        <v>54.31</v>
      </c>
      <c r="H270" s="33"/>
    </row>
    <row r="271" spans="2:8" s="1" customFormat="1" ht="7.35" customHeight="1">
      <c r="B271" s="42"/>
      <c r="C271" s="43"/>
      <c r="D271" s="43"/>
      <c r="E271" s="43"/>
      <c r="F271" s="43"/>
      <c r="G271" s="43"/>
      <c r="H271" s="33"/>
    </row>
    <row r="272" spans="2:8" s="1" customFormat="1"/>
  </sheetData>
  <sheetProtection algorithmName="SHA-512" hashValue="OXhwbVyilnha81Uy/90UeNMuhA3lGWmpGsBji2OwMoGrTC2XgR840JIyG6z5qYhOzXQ8SpuMh3xcE6KSCU40nA==" saltValue="tilsFKBaOgcBhLLkQu7yFWaR1K/walHozGirlgIhkcyIPDYGlLsMR1tufekbA1mqQdyAWjCzjHGjsrRQnLKuog==" spinCount="100000" sheet="1" objects="1" scenarios="1" formatColumns="0" formatRows="0"/>
  <mergeCells count="2">
    <mergeCell ref="D5:F5"/>
    <mergeCell ref="D6:F6"/>
  </mergeCells>
  <pageMargins left="0" right="0" top="0" bottom="0" header="0" footer="0"/>
  <pageSetup paperSize="9" fitToHeight="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/>
  <cols>
    <col min="1" max="1" width="8.28515625" style="212" customWidth="1"/>
    <col min="2" max="2" width="1.7109375" style="212" customWidth="1"/>
    <col min="3" max="4" width="5" style="212" customWidth="1"/>
    <col min="5" max="5" width="11.7109375" style="212" customWidth="1"/>
    <col min="6" max="6" width="9.140625" style="212" customWidth="1"/>
    <col min="7" max="7" width="5" style="212" customWidth="1"/>
    <col min="8" max="8" width="77.85546875" style="212" customWidth="1"/>
    <col min="9" max="10" width="20" style="212" customWidth="1"/>
    <col min="11" max="11" width="1.7109375" style="212" customWidth="1"/>
  </cols>
  <sheetData>
    <row r="1" spans="2:11" customFormat="1" ht="37.5" customHeight="1"/>
    <row r="2" spans="2:11" customFormat="1" ht="7.5" customHeight="1">
      <c r="B2" s="261"/>
      <c r="C2" s="262"/>
      <c r="D2" s="262"/>
      <c r="E2" s="262"/>
      <c r="F2" s="262"/>
      <c r="G2" s="262"/>
      <c r="H2" s="262"/>
      <c r="I2" s="262"/>
      <c r="J2" s="262"/>
      <c r="K2" s="263"/>
    </row>
    <row r="3" spans="2:11" s="16" customFormat="1" ht="45" customHeight="1">
      <c r="B3" s="264"/>
      <c r="C3" s="338" t="s">
        <v>1103</v>
      </c>
      <c r="D3" s="338"/>
      <c r="E3" s="338"/>
      <c r="F3" s="338"/>
      <c r="G3" s="338"/>
      <c r="H3" s="338"/>
      <c r="I3" s="338"/>
      <c r="J3" s="338"/>
      <c r="K3" s="265"/>
    </row>
    <row r="4" spans="2:11" customFormat="1" ht="25.5" customHeight="1">
      <c r="B4" s="266"/>
      <c r="C4" s="343" t="s">
        <v>1104</v>
      </c>
      <c r="D4" s="343"/>
      <c r="E4" s="343"/>
      <c r="F4" s="343"/>
      <c r="G4" s="343"/>
      <c r="H4" s="343"/>
      <c r="I4" s="343"/>
      <c r="J4" s="343"/>
      <c r="K4" s="267"/>
    </row>
    <row r="5" spans="2:11" customFormat="1" ht="5.25" customHeight="1">
      <c r="B5" s="266"/>
      <c r="C5" s="213"/>
      <c r="D5" s="213"/>
      <c r="E5" s="213"/>
      <c r="F5" s="213"/>
      <c r="G5" s="213"/>
      <c r="H5" s="213"/>
      <c r="I5" s="213"/>
      <c r="J5" s="213"/>
      <c r="K5" s="267"/>
    </row>
    <row r="6" spans="2:11" customFormat="1" ht="15" customHeight="1">
      <c r="B6" s="266"/>
      <c r="C6" s="342" t="s">
        <v>1105</v>
      </c>
      <c r="D6" s="342"/>
      <c r="E6" s="342"/>
      <c r="F6" s="342"/>
      <c r="G6" s="342"/>
      <c r="H6" s="342"/>
      <c r="I6" s="342"/>
      <c r="J6" s="342"/>
      <c r="K6" s="267"/>
    </row>
    <row r="7" spans="2:11" customFormat="1" ht="15" customHeight="1">
      <c r="B7" s="215"/>
      <c r="C7" s="342" t="s">
        <v>1106</v>
      </c>
      <c r="D7" s="342"/>
      <c r="E7" s="342"/>
      <c r="F7" s="342"/>
      <c r="G7" s="342"/>
      <c r="H7" s="342"/>
      <c r="I7" s="342"/>
      <c r="J7" s="342"/>
      <c r="K7" s="267"/>
    </row>
    <row r="8" spans="2:11" customFormat="1" ht="12.75" customHeight="1">
      <c r="B8" s="215"/>
      <c r="C8" s="214"/>
      <c r="D8" s="214"/>
      <c r="E8" s="214"/>
      <c r="F8" s="214"/>
      <c r="G8" s="214"/>
      <c r="H8" s="214"/>
      <c r="I8" s="214"/>
      <c r="J8" s="214"/>
      <c r="K8" s="267"/>
    </row>
    <row r="9" spans="2:11" customFormat="1" ht="15" customHeight="1">
      <c r="B9" s="215"/>
      <c r="C9" s="342" t="s">
        <v>1107</v>
      </c>
      <c r="D9" s="342"/>
      <c r="E9" s="342"/>
      <c r="F9" s="342"/>
      <c r="G9" s="342"/>
      <c r="H9" s="342"/>
      <c r="I9" s="342"/>
      <c r="J9" s="342"/>
      <c r="K9" s="267"/>
    </row>
    <row r="10" spans="2:11" customFormat="1" ht="15" customHeight="1">
      <c r="B10" s="215"/>
      <c r="C10" s="214"/>
      <c r="D10" s="342" t="s">
        <v>1108</v>
      </c>
      <c r="E10" s="342"/>
      <c r="F10" s="342"/>
      <c r="G10" s="342"/>
      <c r="H10" s="342"/>
      <c r="I10" s="342"/>
      <c r="J10" s="342"/>
      <c r="K10" s="267"/>
    </row>
    <row r="11" spans="2:11" customFormat="1" ht="15" customHeight="1">
      <c r="B11" s="215"/>
      <c r="C11" s="216"/>
      <c r="D11" s="342" t="s">
        <v>1109</v>
      </c>
      <c r="E11" s="342"/>
      <c r="F11" s="342"/>
      <c r="G11" s="342"/>
      <c r="H11" s="342"/>
      <c r="I11" s="342"/>
      <c r="J11" s="342"/>
      <c r="K11" s="267"/>
    </row>
    <row r="12" spans="2:11" customFormat="1" ht="15" customHeight="1">
      <c r="B12" s="215"/>
      <c r="C12" s="216"/>
      <c r="D12" s="214"/>
      <c r="E12" s="214"/>
      <c r="F12" s="214"/>
      <c r="G12" s="214"/>
      <c r="H12" s="214"/>
      <c r="I12" s="214"/>
      <c r="J12" s="214"/>
      <c r="K12" s="267"/>
    </row>
    <row r="13" spans="2:11" customFormat="1" ht="15" customHeight="1">
      <c r="B13" s="215"/>
      <c r="C13" s="216"/>
      <c r="D13" s="217" t="s">
        <v>1110</v>
      </c>
      <c r="E13" s="214"/>
      <c r="F13" s="214"/>
      <c r="G13" s="214"/>
      <c r="H13" s="214"/>
      <c r="I13" s="214"/>
      <c r="J13" s="214"/>
      <c r="K13" s="267"/>
    </row>
    <row r="14" spans="2:11" customFormat="1" ht="12.75" customHeight="1">
      <c r="B14" s="215"/>
      <c r="C14" s="216"/>
      <c r="D14" s="216"/>
      <c r="E14" s="216"/>
      <c r="F14" s="216"/>
      <c r="G14" s="216"/>
      <c r="H14" s="216"/>
      <c r="I14" s="216"/>
      <c r="J14" s="216"/>
      <c r="K14" s="267"/>
    </row>
    <row r="15" spans="2:11" customFormat="1" ht="15" customHeight="1">
      <c r="B15" s="215"/>
      <c r="C15" s="216"/>
      <c r="D15" s="342" t="s">
        <v>1111</v>
      </c>
      <c r="E15" s="342"/>
      <c r="F15" s="342"/>
      <c r="G15" s="342"/>
      <c r="H15" s="342"/>
      <c r="I15" s="342"/>
      <c r="J15" s="342"/>
      <c r="K15" s="267"/>
    </row>
    <row r="16" spans="2:11" customFormat="1" ht="15" customHeight="1">
      <c r="B16" s="215"/>
      <c r="C16" s="216"/>
      <c r="D16" s="342" t="s">
        <v>1112</v>
      </c>
      <c r="E16" s="342"/>
      <c r="F16" s="342"/>
      <c r="G16" s="342"/>
      <c r="H16" s="342"/>
      <c r="I16" s="342"/>
      <c r="J16" s="342"/>
      <c r="K16" s="267"/>
    </row>
    <row r="17" spans="2:11" customFormat="1" ht="15" customHeight="1">
      <c r="B17" s="215"/>
      <c r="C17" s="216"/>
      <c r="D17" s="342" t="s">
        <v>1113</v>
      </c>
      <c r="E17" s="342"/>
      <c r="F17" s="342"/>
      <c r="G17" s="342"/>
      <c r="H17" s="342"/>
      <c r="I17" s="342"/>
      <c r="J17" s="342"/>
      <c r="K17" s="267"/>
    </row>
    <row r="18" spans="2:11" customFormat="1" ht="15" customHeight="1">
      <c r="B18" s="215"/>
      <c r="C18" s="216"/>
      <c r="D18" s="216"/>
      <c r="E18" s="218" t="s">
        <v>79</v>
      </c>
      <c r="F18" s="342" t="s">
        <v>1114</v>
      </c>
      <c r="G18" s="342"/>
      <c r="H18" s="342"/>
      <c r="I18" s="342"/>
      <c r="J18" s="342"/>
      <c r="K18" s="267"/>
    </row>
    <row r="19" spans="2:11" customFormat="1" ht="15" customHeight="1">
      <c r="B19" s="215"/>
      <c r="C19" s="216"/>
      <c r="D19" s="216"/>
      <c r="E19" s="218" t="s">
        <v>1115</v>
      </c>
      <c r="F19" s="342" t="s">
        <v>1116</v>
      </c>
      <c r="G19" s="342"/>
      <c r="H19" s="342"/>
      <c r="I19" s="342"/>
      <c r="J19" s="342"/>
      <c r="K19" s="267"/>
    </row>
    <row r="20" spans="2:11" customFormat="1" ht="15" customHeight="1">
      <c r="B20" s="215"/>
      <c r="C20" s="216"/>
      <c r="D20" s="216"/>
      <c r="E20" s="218" t="s">
        <v>1117</v>
      </c>
      <c r="F20" s="342" t="s">
        <v>1118</v>
      </c>
      <c r="G20" s="342"/>
      <c r="H20" s="342"/>
      <c r="I20" s="342"/>
      <c r="J20" s="342"/>
      <c r="K20" s="267"/>
    </row>
    <row r="21" spans="2:11" customFormat="1" ht="15" customHeight="1">
      <c r="B21" s="215"/>
      <c r="C21" s="216"/>
      <c r="D21" s="216"/>
      <c r="E21" s="218" t="s">
        <v>1119</v>
      </c>
      <c r="F21" s="342" t="s">
        <v>1120</v>
      </c>
      <c r="G21" s="342"/>
      <c r="H21" s="342"/>
      <c r="I21" s="342"/>
      <c r="J21" s="342"/>
      <c r="K21" s="267"/>
    </row>
    <row r="22" spans="2:11" customFormat="1" ht="15" customHeight="1">
      <c r="B22" s="215"/>
      <c r="C22" s="216"/>
      <c r="D22" s="216"/>
      <c r="E22" s="218" t="s">
        <v>1121</v>
      </c>
      <c r="F22" s="342" t="s">
        <v>1122</v>
      </c>
      <c r="G22" s="342"/>
      <c r="H22" s="342"/>
      <c r="I22" s="342"/>
      <c r="J22" s="342"/>
      <c r="K22" s="267"/>
    </row>
    <row r="23" spans="2:11" customFormat="1" ht="15" customHeight="1">
      <c r="B23" s="215"/>
      <c r="C23" s="216"/>
      <c r="D23" s="216"/>
      <c r="E23" s="218" t="s">
        <v>85</v>
      </c>
      <c r="F23" s="342" t="s">
        <v>1123</v>
      </c>
      <c r="G23" s="342"/>
      <c r="H23" s="342"/>
      <c r="I23" s="342"/>
      <c r="J23" s="342"/>
      <c r="K23" s="267"/>
    </row>
    <row r="24" spans="2:11" customFormat="1" ht="12.75" customHeight="1">
      <c r="B24" s="215"/>
      <c r="C24" s="216"/>
      <c r="D24" s="216"/>
      <c r="E24" s="216"/>
      <c r="F24" s="216"/>
      <c r="G24" s="216"/>
      <c r="H24" s="216"/>
      <c r="I24" s="216"/>
      <c r="J24" s="216"/>
      <c r="K24" s="267"/>
    </row>
    <row r="25" spans="2:11" customFormat="1" ht="15" customHeight="1">
      <c r="B25" s="215"/>
      <c r="C25" s="342" t="s">
        <v>1124</v>
      </c>
      <c r="D25" s="342"/>
      <c r="E25" s="342"/>
      <c r="F25" s="342"/>
      <c r="G25" s="342"/>
      <c r="H25" s="342"/>
      <c r="I25" s="342"/>
      <c r="J25" s="342"/>
      <c r="K25" s="267"/>
    </row>
    <row r="26" spans="2:11" customFormat="1" ht="15" customHeight="1">
      <c r="B26" s="215"/>
      <c r="C26" s="342" t="s">
        <v>1125</v>
      </c>
      <c r="D26" s="342"/>
      <c r="E26" s="342"/>
      <c r="F26" s="342"/>
      <c r="G26" s="342"/>
      <c r="H26" s="342"/>
      <c r="I26" s="342"/>
      <c r="J26" s="342"/>
      <c r="K26" s="267"/>
    </row>
    <row r="27" spans="2:11" customFormat="1" ht="15" customHeight="1">
      <c r="B27" s="215"/>
      <c r="C27" s="214"/>
      <c r="D27" s="342" t="s">
        <v>1126</v>
      </c>
      <c r="E27" s="342"/>
      <c r="F27" s="342"/>
      <c r="G27" s="342"/>
      <c r="H27" s="342"/>
      <c r="I27" s="342"/>
      <c r="J27" s="342"/>
      <c r="K27" s="267"/>
    </row>
    <row r="28" spans="2:11" customFormat="1" ht="15" customHeight="1">
      <c r="B28" s="215"/>
      <c r="C28" s="216"/>
      <c r="D28" s="342" t="s">
        <v>1127</v>
      </c>
      <c r="E28" s="342"/>
      <c r="F28" s="342"/>
      <c r="G28" s="342"/>
      <c r="H28" s="342"/>
      <c r="I28" s="342"/>
      <c r="J28" s="342"/>
      <c r="K28" s="267"/>
    </row>
    <row r="29" spans="2:11" customFormat="1" ht="12.75" customHeight="1">
      <c r="B29" s="215"/>
      <c r="C29" s="216"/>
      <c r="D29" s="216"/>
      <c r="E29" s="216"/>
      <c r="F29" s="216"/>
      <c r="G29" s="216"/>
      <c r="H29" s="216"/>
      <c r="I29" s="216"/>
      <c r="J29" s="216"/>
      <c r="K29" s="267"/>
    </row>
    <row r="30" spans="2:11" customFormat="1" ht="15" customHeight="1">
      <c r="B30" s="215"/>
      <c r="C30" s="216"/>
      <c r="D30" s="342" t="s">
        <v>1128</v>
      </c>
      <c r="E30" s="342"/>
      <c r="F30" s="342"/>
      <c r="G30" s="342"/>
      <c r="H30" s="342"/>
      <c r="I30" s="342"/>
      <c r="J30" s="342"/>
      <c r="K30" s="267"/>
    </row>
    <row r="31" spans="2:11" customFormat="1" ht="15" customHeight="1">
      <c r="B31" s="215"/>
      <c r="C31" s="216"/>
      <c r="D31" s="342" t="s">
        <v>1129</v>
      </c>
      <c r="E31" s="342"/>
      <c r="F31" s="342"/>
      <c r="G31" s="342"/>
      <c r="H31" s="342"/>
      <c r="I31" s="342"/>
      <c r="J31" s="342"/>
      <c r="K31" s="267"/>
    </row>
    <row r="32" spans="2:11" customFormat="1" ht="12.75" customHeight="1">
      <c r="B32" s="215"/>
      <c r="C32" s="216"/>
      <c r="D32" s="216"/>
      <c r="E32" s="216"/>
      <c r="F32" s="216"/>
      <c r="G32" s="216"/>
      <c r="H32" s="216"/>
      <c r="I32" s="216"/>
      <c r="J32" s="216"/>
      <c r="K32" s="267"/>
    </row>
    <row r="33" spans="2:11" customFormat="1" ht="15" customHeight="1">
      <c r="B33" s="215"/>
      <c r="C33" s="216"/>
      <c r="D33" s="342" t="s">
        <v>1130</v>
      </c>
      <c r="E33" s="342"/>
      <c r="F33" s="342"/>
      <c r="G33" s="342"/>
      <c r="H33" s="342"/>
      <c r="I33" s="342"/>
      <c r="J33" s="342"/>
      <c r="K33" s="267"/>
    </row>
    <row r="34" spans="2:11" customFormat="1" ht="15" customHeight="1">
      <c r="B34" s="215"/>
      <c r="C34" s="216"/>
      <c r="D34" s="342" t="s">
        <v>1131</v>
      </c>
      <c r="E34" s="342"/>
      <c r="F34" s="342"/>
      <c r="G34" s="342"/>
      <c r="H34" s="342"/>
      <c r="I34" s="342"/>
      <c r="J34" s="342"/>
      <c r="K34" s="267"/>
    </row>
    <row r="35" spans="2:11" customFormat="1" ht="15" customHeight="1">
      <c r="B35" s="215"/>
      <c r="C35" s="216"/>
      <c r="D35" s="342" t="s">
        <v>1132</v>
      </c>
      <c r="E35" s="342"/>
      <c r="F35" s="342"/>
      <c r="G35" s="342"/>
      <c r="H35" s="342"/>
      <c r="I35" s="342"/>
      <c r="J35" s="342"/>
      <c r="K35" s="267"/>
    </row>
    <row r="36" spans="2:11" customFormat="1" ht="15" customHeight="1">
      <c r="B36" s="215"/>
      <c r="C36" s="216"/>
      <c r="D36" s="214"/>
      <c r="E36" s="217" t="s">
        <v>121</v>
      </c>
      <c r="F36" s="214"/>
      <c r="G36" s="342" t="s">
        <v>1133</v>
      </c>
      <c r="H36" s="342"/>
      <c r="I36" s="342"/>
      <c r="J36" s="342"/>
      <c r="K36" s="267"/>
    </row>
    <row r="37" spans="2:11" customFormat="1" ht="30.75" customHeight="1">
      <c r="B37" s="215"/>
      <c r="C37" s="216"/>
      <c r="D37" s="214"/>
      <c r="E37" s="217" t="s">
        <v>1134</v>
      </c>
      <c r="F37" s="214"/>
      <c r="G37" s="342" t="s">
        <v>1135</v>
      </c>
      <c r="H37" s="342"/>
      <c r="I37" s="342"/>
      <c r="J37" s="342"/>
      <c r="K37" s="267"/>
    </row>
    <row r="38" spans="2:11" customFormat="1" ht="15" customHeight="1">
      <c r="B38" s="215"/>
      <c r="C38" s="216"/>
      <c r="D38" s="214"/>
      <c r="E38" s="217" t="s">
        <v>54</v>
      </c>
      <c r="F38" s="214"/>
      <c r="G38" s="342" t="s">
        <v>1136</v>
      </c>
      <c r="H38" s="342"/>
      <c r="I38" s="342"/>
      <c r="J38" s="342"/>
      <c r="K38" s="267"/>
    </row>
    <row r="39" spans="2:11" customFormat="1" ht="15" customHeight="1">
      <c r="B39" s="215"/>
      <c r="C39" s="216"/>
      <c r="D39" s="214"/>
      <c r="E39" s="217" t="s">
        <v>55</v>
      </c>
      <c r="F39" s="214"/>
      <c r="G39" s="342" t="s">
        <v>1137</v>
      </c>
      <c r="H39" s="342"/>
      <c r="I39" s="342"/>
      <c r="J39" s="342"/>
      <c r="K39" s="267"/>
    </row>
    <row r="40" spans="2:11" customFormat="1" ht="15" customHeight="1">
      <c r="B40" s="215"/>
      <c r="C40" s="216"/>
      <c r="D40" s="214"/>
      <c r="E40" s="217" t="s">
        <v>122</v>
      </c>
      <c r="F40" s="214"/>
      <c r="G40" s="342" t="s">
        <v>1138</v>
      </c>
      <c r="H40" s="342"/>
      <c r="I40" s="342"/>
      <c r="J40" s="342"/>
      <c r="K40" s="267"/>
    </row>
    <row r="41" spans="2:11" customFormat="1" ht="15" customHeight="1">
      <c r="B41" s="215"/>
      <c r="C41" s="216"/>
      <c r="D41" s="214"/>
      <c r="E41" s="217" t="s">
        <v>123</v>
      </c>
      <c r="F41" s="214"/>
      <c r="G41" s="342" t="s">
        <v>1139</v>
      </c>
      <c r="H41" s="342"/>
      <c r="I41" s="342"/>
      <c r="J41" s="342"/>
      <c r="K41" s="267"/>
    </row>
    <row r="42" spans="2:11" customFormat="1" ht="15" customHeight="1">
      <c r="B42" s="215"/>
      <c r="C42" s="216"/>
      <c r="D42" s="214"/>
      <c r="E42" s="217" t="s">
        <v>1140</v>
      </c>
      <c r="F42" s="214"/>
      <c r="G42" s="342" t="s">
        <v>1141</v>
      </c>
      <c r="H42" s="342"/>
      <c r="I42" s="342"/>
      <c r="J42" s="342"/>
      <c r="K42" s="267"/>
    </row>
    <row r="43" spans="2:11" customFormat="1" ht="15" customHeight="1">
      <c r="B43" s="215"/>
      <c r="C43" s="216"/>
      <c r="D43" s="214"/>
      <c r="E43" s="217"/>
      <c r="F43" s="214"/>
      <c r="G43" s="342" t="s">
        <v>1142</v>
      </c>
      <c r="H43" s="342"/>
      <c r="I43" s="342"/>
      <c r="J43" s="342"/>
      <c r="K43" s="267"/>
    </row>
    <row r="44" spans="2:11" customFormat="1" ht="15" customHeight="1">
      <c r="B44" s="215"/>
      <c r="C44" s="216"/>
      <c r="D44" s="214"/>
      <c r="E44" s="217" t="s">
        <v>1143</v>
      </c>
      <c r="F44" s="214"/>
      <c r="G44" s="342" t="s">
        <v>1144</v>
      </c>
      <c r="H44" s="342"/>
      <c r="I44" s="342"/>
      <c r="J44" s="342"/>
      <c r="K44" s="267"/>
    </row>
    <row r="45" spans="2:11" customFormat="1" ht="15" customHeight="1">
      <c r="B45" s="215"/>
      <c r="C45" s="216"/>
      <c r="D45" s="214"/>
      <c r="E45" s="217" t="s">
        <v>125</v>
      </c>
      <c r="F45" s="214"/>
      <c r="G45" s="342" t="s">
        <v>1145</v>
      </c>
      <c r="H45" s="342"/>
      <c r="I45" s="342"/>
      <c r="J45" s="342"/>
      <c r="K45" s="267"/>
    </row>
    <row r="46" spans="2:11" customFormat="1" ht="12.75" customHeight="1">
      <c r="B46" s="215"/>
      <c r="C46" s="216"/>
      <c r="D46" s="214"/>
      <c r="E46" s="214"/>
      <c r="F46" s="214"/>
      <c r="G46" s="214"/>
      <c r="H46" s="214"/>
      <c r="I46" s="214"/>
      <c r="J46" s="214"/>
      <c r="K46" s="267"/>
    </row>
    <row r="47" spans="2:11" customFormat="1" ht="15" customHeight="1">
      <c r="B47" s="215"/>
      <c r="C47" s="216"/>
      <c r="D47" s="342" t="s">
        <v>1146</v>
      </c>
      <c r="E47" s="342"/>
      <c r="F47" s="342"/>
      <c r="G47" s="342"/>
      <c r="H47" s="342"/>
      <c r="I47" s="342"/>
      <c r="J47" s="342"/>
      <c r="K47" s="267"/>
    </row>
    <row r="48" spans="2:11" customFormat="1" ht="15" customHeight="1">
      <c r="B48" s="215"/>
      <c r="C48" s="216"/>
      <c r="D48" s="216"/>
      <c r="E48" s="342" t="s">
        <v>1147</v>
      </c>
      <c r="F48" s="342"/>
      <c r="G48" s="342"/>
      <c r="H48" s="342"/>
      <c r="I48" s="342"/>
      <c r="J48" s="342"/>
      <c r="K48" s="267"/>
    </row>
    <row r="49" spans="2:11" customFormat="1" ht="15" customHeight="1">
      <c r="B49" s="215"/>
      <c r="C49" s="216"/>
      <c r="D49" s="216"/>
      <c r="E49" s="342" t="s">
        <v>1148</v>
      </c>
      <c r="F49" s="342"/>
      <c r="G49" s="342"/>
      <c r="H49" s="342"/>
      <c r="I49" s="342"/>
      <c r="J49" s="342"/>
      <c r="K49" s="267"/>
    </row>
    <row r="50" spans="2:11" customFormat="1" ht="15" customHeight="1">
      <c r="B50" s="215"/>
      <c r="C50" s="216"/>
      <c r="D50" s="216"/>
      <c r="E50" s="342" t="s">
        <v>1149</v>
      </c>
      <c r="F50" s="342"/>
      <c r="G50" s="342"/>
      <c r="H50" s="342"/>
      <c r="I50" s="342"/>
      <c r="J50" s="342"/>
      <c r="K50" s="267"/>
    </row>
    <row r="51" spans="2:11" customFormat="1" ht="15" customHeight="1">
      <c r="B51" s="215"/>
      <c r="C51" s="216"/>
      <c r="D51" s="342" t="s">
        <v>1150</v>
      </c>
      <c r="E51" s="342"/>
      <c r="F51" s="342"/>
      <c r="G51" s="342"/>
      <c r="H51" s="342"/>
      <c r="I51" s="342"/>
      <c r="J51" s="342"/>
      <c r="K51" s="267"/>
    </row>
    <row r="52" spans="2:11" customFormat="1" ht="25.5" customHeight="1">
      <c r="B52" s="266"/>
      <c r="C52" s="343" t="s">
        <v>1151</v>
      </c>
      <c r="D52" s="343"/>
      <c r="E52" s="343"/>
      <c r="F52" s="343"/>
      <c r="G52" s="343"/>
      <c r="H52" s="343"/>
      <c r="I52" s="343"/>
      <c r="J52" s="343"/>
      <c r="K52" s="267"/>
    </row>
    <row r="53" spans="2:11" customFormat="1" ht="5.25" customHeight="1">
      <c r="B53" s="266"/>
      <c r="C53" s="213"/>
      <c r="D53" s="213"/>
      <c r="E53" s="213"/>
      <c r="F53" s="213"/>
      <c r="G53" s="213"/>
      <c r="H53" s="213"/>
      <c r="I53" s="213"/>
      <c r="J53" s="213"/>
      <c r="K53" s="267"/>
    </row>
    <row r="54" spans="2:11" customFormat="1" ht="15" customHeight="1">
      <c r="B54" s="266"/>
      <c r="C54" s="342" t="s">
        <v>1152</v>
      </c>
      <c r="D54" s="342"/>
      <c r="E54" s="342"/>
      <c r="F54" s="342"/>
      <c r="G54" s="342"/>
      <c r="H54" s="342"/>
      <c r="I54" s="342"/>
      <c r="J54" s="342"/>
      <c r="K54" s="267"/>
    </row>
    <row r="55" spans="2:11" customFormat="1" ht="15" customHeight="1">
      <c r="B55" s="266"/>
      <c r="C55" s="342" t="s">
        <v>1153</v>
      </c>
      <c r="D55" s="342"/>
      <c r="E55" s="342"/>
      <c r="F55" s="342"/>
      <c r="G55" s="342"/>
      <c r="H55" s="342"/>
      <c r="I55" s="342"/>
      <c r="J55" s="342"/>
      <c r="K55" s="267"/>
    </row>
    <row r="56" spans="2:11" customFormat="1" ht="12.75" customHeight="1">
      <c r="B56" s="266"/>
      <c r="C56" s="214"/>
      <c r="D56" s="214"/>
      <c r="E56" s="214"/>
      <c r="F56" s="214"/>
      <c r="G56" s="214"/>
      <c r="H56" s="214"/>
      <c r="I56" s="214"/>
      <c r="J56" s="214"/>
      <c r="K56" s="267"/>
    </row>
    <row r="57" spans="2:11" customFormat="1" ht="15" customHeight="1">
      <c r="B57" s="266"/>
      <c r="C57" s="342" t="s">
        <v>1154</v>
      </c>
      <c r="D57" s="342"/>
      <c r="E57" s="342"/>
      <c r="F57" s="342"/>
      <c r="G57" s="342"/>
      <c r="H57" s="342"/>
      <c r="I57" s="342"/>
      <c r="J57" s="342"/>
      <c r="K57" s="267"/>
    </row>
    <row r="58" spans="2:11" customFormat="1" ht="15" customHeight="1">
      <c r="B58" s="266"/>
      <c r="C58" s="216"/>
      <c r="D58" s="342" t="s">
        <v>1155</v>
      </c>
      <c r="E58" s="342"/>
      <c r="F58" s="342"/>
      <c r="G58" s="342"/>
      <c r="H58" s="342"/>
      <c r="I58" s="342"/>
      <c r="J58" s="342"/>
      <c r="K58" s="267"/>
    </row>
    <row r="59" spans="2:11" customFormat="1" ht="15" customHeight="1">
      <c r="B59" s="266"/>
      <c r="C59" s="216"/>
      <c r="D59" s="342" t="s">
        <v>1156</v>
      </c>
      <c r="E59" s="342"/>
      <c r="F59" s="342"/>
      <c r="G59" s="342"/>
      <c r="H59" s="342"/>
      <c r="I59" s="342"/>
      <c r="J59" s="342"/>
      <c r="K59" s="267"/>
    </row>
    <row r="60" spans="2:11" customFormat="1" ht="15" customHeight="1">
      <c r="B60" s="266"/>
      <c r="C60" s="216"/>
      <c r="D60" s="342" t="s">
        <v>1157</v>
      </c>
      <c r="E60" s="342"/>
      <c r="F60" s="342"/>
      <c r="G60" s="342"/>
      <c r="H60" s="342"/>
      <c r="I60" s="342"/>
      <c r="J60" s="342"/>
      <c r="K60" s="267"/>
    </row>
    <row r="61" spans="2:11" customFormat="1" ht="15" customHeight="1">
      <c r="B61" s="266"/>
      <c r="C61" s="216"/>
      <c r="D61" s="342" t="s">
        <v>1158</v>
      </c>
      <c r="E61" s="342"/>
      <c r="F61" s="342"/>
      <c r="G61" s="342"/>
      <c r="H61" s="342"/>
      <c r="I61" s="342"/>
      <c r="J61" s="342"/>
      <c r="K61" s="267"/>
    </row>
    <row r="62" spans="2:11" customFormat="1" ht="15" customHeight="1">
      <c r="B62" s="266"/>
      <c r="C62" s="216"/>
      <c r="D62" s="341" t="s">
        <v>1159</v>
      </c>
      <c r="E62" s="341"/>
      <c r="F62" s="341"/>
      <c r="G62" s="341"/>
      <c r="H62" s="341"/>
      <c r="I62" s="341"/>
      <c r="J62" s="341"/>
      <c r="K62" s="267"/>
    </row>
    <row r="63" spans="2:11" customFormat="1" ht="15" customHeight="1">
      <c r="B63" s="266"/>
      <c r="C63" s="216"/>
      <c r="D63" s="342" t="s">
        <v>1160</v>
      </c>
      <c r="E63" s="342"/>
      <c r="F63" s="342"/>
      <c r="G63" s="342"/>
      <c r="H63" s="342"/>
      <c r="I63" s="342"/>
      <c r="J63" s="342"/>
      <c r="K63" s="267"/>
    </row>
    <row r="64" spans="2:11" customFormat="1" ht="12.75" customHeight="1">
      <c r="B64" s="266"/>
      <c r="C64" s="216"/>
      <c r="D64" s="216"/>
      <c r="E64" s="219"/>
      <c r="F64" s="216"/>
      <c r="G64" s="216"/>
      <c r="H64" s="216"/>
      <c r="I64" s="216"/>
      <c r="J64" s="216"/>
      <c r="K64" s="267"/>
    </row>
    <row r="65" spans="2:11" customFormat="1" ht="15" customHeight="1">
      <c r="B65" s="266"/>
      <c r="C65" s="216"/>
      <c r="D65" s="342" t="s">
        <v>1161</v>
      </c>
      <c r="E65" s="342"/>
      <c r="F65" s="342"/>
      <c r="G65" s="342"/>
      <c r="H65" s="342"/>
      <c r="I65" s="342"/>
      <c r="J65" s="342"/>
      <c r="K65" s="267"/>
    </row>
    <row r="66" spans="2:11" customFormat="1" ht="15" customHeight="1">
      <c r="B66" s="266"/>
      <c r="C66" s="216"/>
      <c r="D66" s="341" t="s">
        <v>1162</v>
      </c>
      <c r="E66" s="341"/>
      <c r="F66" s="341"/>
      <c r="G66" s="341"/>
      <c r="H66" s="341"/>
      <c r="I66" s="341"/>
      <c r="J66" s="341"/>
      <c r="K66" s="267"/>
    </row>
    <row r="67" spans="2:11" customFormat="1" ht="15" customHeight="1">
      <c r="B67" s="266"/>
      <c r="C67" s="216"/>
      <c r="D67" s="342" t="s">
        <v>1163</v>
      </c>
      <c r="E67" s="342"/>
      <c r="F67" s="342"/>
      <c r="G67" s="342"/>
      <c r="H67" s="342"/>
      <c r="I67" s="342"/>
      <c r="J67" s="342"/>
      <c r="K67" s="267"/>
    </row>
    <row r="68" spans="2:11" customFormat="1" ht="15" customHeight="1">
      <c r="B68" s="266"/>
      <c r="C68" s="216"/>
      <c r="D68" s="342" t="s">
        <v>1164</v>
      </c>
      <c r="E68" s="342"/>
      <c r="F68" s="342"/>
      <c r="G68" s="342"/>
      <c r="H68" s="342"/>
      <c r="I68" s="342"/>
      <c r="J68" s="342"/>
      <c r="K68" s="267"/>
    </row>
    <row r="69" spans="2:11" customFormat="1" ht="15" customHeight="1">
      <c r="B69" s="266"/>
      <c r="C69" s="216"/>
      <c r="D69" s="342" t="s">
        <v>1165</v>
      </c>
      <c r="E69" s="342"/>
      <c r="F69" s="342"/>
      <c r="G69" s="342"/>
      <c r="H69" s="342"/>
      <c r="I69" s="342"/>
      <c r="J69" s="342"/>
      <c r="K69" s="267"/>
    </row>
    <row r="70" spans="2:11" customFormat="1" ht="15" customHeight="1">
      <c r="B70" s="266"/>
      <c r="C70" s="216"/>
      <c r="D70" s="342" t="s">
        <v>1166</v>
      </c>
      <c r="E70" s="342"/>
      <c r="F70" s="342"/>
      <c r="G70" s="342"/>
      <c r="H70" s="342"/>
      <c r="I70" s="342"/>
      <c r="J70" s="342"/>
      <c r="K70" s="267"/>
    </row>
    <row r="71" spans="2:11" customFormat="1" ht="12.75" customHeight="1">
      <c r="B71" s="268"/>
      <c r="C71" s="220"/>
      <c r="D71" s="220"/>
      <c r="E71" s="220"/>
      <c r="F71" s="220"/>
      <c r="G71" s="220"/>
      <c r="H71" s="220"/>
      <c r="I71" s="220"/>
      <c r="J71" s="220"/>
      <c r="K71" s="269"/>
    </row>
    <row r="72" spans="2:11" customFormat="1" ht="18.75" customHeight="1">
      <c r="B72" s="270"/>
      <c r="C72" s="270"/>
      <c r="D72" s="270"/>
      <c r="E72" s="270"/>
      <c r="F72" s="270"/>
      <c r="G72" s="270"/>
      <c r="H72" s="270"/>
      <c r="I72" s="270"/>
      <c r="J72" s="270"/>
      <c r="K72" s="271"/>
    </row>
    <row r="73" spans="2:11" customFormat="1" ht="18.75" customHeight="1">
      <c r="B73" s="271"/>
      <c r="C73" s="271"/>
      <c r="D73" s="271"/>
      <c r="E73" s="271"/>
      <c r="F73" s="271"/>
      <c r="G73" s="271"/>
      <c r="H73" s="271"/>
      <c r="I73" s="271"/>
      <c r="J73" s="271"/>
      <c r="K73" s="271"/>
    </row>
    <row r="74" spans="2:11" customFormat="1" ht="7.5" customHeight="1">
      <c r="B74" s="272"/>
      <c r="C74" s="273"/>
      <c r="D74" s="273"/>
      <c r="E74" s="273"/>
      <c r="F74" s="273"/>
      <c r="G74" s="273"/>
      <c r="H74" s="273"/>
      <c r="I74" s="273"/>
      <c r="J74" s="273"/>
      <c r="K74" s="274"/>
    </row>
    <row r="75" spans="2:11" customFormat="1" ht="45" customHeight="1">
      <c r="B75" s="275"/>
      <c r="C75" s="340" t="s">
        <v>1167</v>
      </c>
      <c r="D75" s="340"/>
      <c r="E75" s="340"/>
      <c r="F75" s="340"/>
      <c r="G75" s="340"/>
      <c r="H75" s="340"/>
      <c r="I75" s="340"/>
      <c r="J75" s="340"/>
      <c r="K75" s="276"/>
    </row>
    <row r="76" spans="2:11" customFormat="1" ht="17.25" customHeight="1">
      <c r="B76" s="275"/>
      <c r="C76" s="221" t="s">
        <v>1168</v>
      </c>
      <c r="D76" s="221"/>
      <c r="E76" s="221"/>
      <c r="F76" s="221" t="s">
        <v>1169</v>
      </c>
      <c r="G76" s="222"/>
      <c r="H76" s="221" t="s">
        <v>55</v>
      </c>
      <c r="I76" s="221" t="s">
        <v>58</v>
      </c>
      <c r="J76" s="221" t="s">
        <v>1170</v>
      </c>
      <c r="K76" s="276"/>
    </row>
    <row r="77" spans="2:11" customFormat="1" ht="17.25" customHeight="1">
      <c r="B77" s="275"/>
      <c r="C77" s="223" t="s">
        <v>1171</v>
      </c>
      <c r="D77" s="223"/>
      <c r="E77" s="223"/>
      <c r="F77" s="224" t="s">
        <v>1172</v>
      </c>
      <c r="G77" s="225"/>
      <c r="H77" s="223"/>
      <c r="I77" s="223"/>
      <c r="J77" s="223" t="s">
        <v>1173</v>
      </c>
      <c r="K77" s="276"/>
    </row>
    <row r="78" spans="2:11" customFormat="1" ht="5.25" customHeight="1">
      <c r="B78" s="275"/>
      <c r="C78" s="226"/>
      <c r="D78" s="226"/>
      <c r="E78" s="226"/>
      <c r="F78" s="226"/>
      <c r="G78" s="227"/>
      <c r="H78" s="226"/>
      <c r="I78" s="226"/>
      <c r="J78" s="226"/>
      <c r="K78" s="276"/>
    </row>
    <row r="79" spans="2:11" customFormat="1" ht="15" customHeight="1">
      <c r="B79" s="275"/>
      <c r="C79" s="217" t="s">
        <v>54</v>
      </c>
      <c r="D79" s="228"/>
      <c r="E79" s="228"/>
      <c r="F79" s="229" t="s">
        <v>1174</v>
      </c>
      <c r="G79" s="230"/>
      <c r="H79" s="217" t="s">
        <v>1175</v>
      </c>
      <c r="I79" s="217" t="s">
        <v>1176</v>
      </c>
      <c r="J79" s="217">
        <v>20</v>
      </c>
      <c r="K79" s="276"/>
    </row>
    <row r="80" spans="2:11" customFormat="1" ht="15" customHeight="1">
      <c r="B80" s="275"/>
      <c r="C80" s="217" t="s">
        <v>1177</v>
      </c>
      <c r="D80" s="217"/>
      <c r="E80" s="217"/>
      <c r="F80" s="229" t="s">
        <v>1174</v>
      </c>
      <c r="G80" s="230"/>
      <c r="H80" s="217" t="s">
        <v>1178</v>
      </c>
      <c r="I80" s="217" t="s">
        <v>1176</v>
      </c>
      <c r="J80" s="217">
        <v>120</v>
      </c>
      <c r="K80" s="276"/>
    </row>
    <row r="81" spans="2:11" customFormat="1" ht="15" customHeight="1">
      <c r="B81" s="231"/>
      <c r="C81" s="217" t="s">
        <v>1179</v>
      </c>
      <c r="D81" s="217"/>
      <c r="E81" s="217"/>
      <c r="F81" s="229" t="s">
        <v>1180</v>
      </c>
      <c r="G81" s="230"/>
      <c r="H81" s="217" t="s">
        <v>1181</v>
      </c>
      <c r="I81" s="217" t="s">
        <v>1176</v>
      </c>
      <c r="J81" s="217">
        <v>50</v>
      </c>
      <c r="K81" s="276"/>
    </row>
    <row r="82" spans="2:11" customFormat="1" ht="15" customHeight="1">
      <c r="B82" s="231"/>
      <c r="C82" s="217" t="s">
        <v>1182</v>
      </c>
      <c r="D82" s="217"/>
      <c r="E82" s="217"/>
      <c r="F82" s="229" t="s">
        <v>1174</v>
      </c>
      <c r="G82" s="230"/>
      <c r="H82" s="217" t="s">
        <v>1183</v>
      </c>
      <c r="I82" s="217" t="s">
        <v>1184</v>
      </c>
      <c r="J82" s="217"/>
      <c r="K82" s="276"/>
    </row>
    <row r="83" spans="2:11" customFormat="1" ht="15" customHeight="1">
      <c r="B83" s="231"/>
      <c r="C83" s="217" t="s">
        <v>1185</v>
      </c>
      <c r="D83" s="217"/>
      <c r="E83" s="217"/>
      <c r="F83" s="229" t="s">
        <v>1180</v>
      </c>
      <c r="G83" s="217"/>
      <c r="H83" s="217" t="s">
        <v>1186</v>
      </c>
      <c r="I83" s="217" t="s">
        <v>1176</v>
      </c>
      <c r="J83" s="217">
        <v>15</v>
      </c>
      <c r="K83" s="276"/>
    </row>
    <row r="84" spans="2:11" customFormat="1" ht="15" customHeight="1">
      <c r="B84" s="231"/>
      <c r="C84" s="217" t="s">
        <v>1187</v>
      </c>
      <c r="D84" s="217"/>
      <c r="E84" s="217"/>
      <c r="F84" s="229" t="s">
        <v>1180</v>
      </c>
      <c r="G84" s="217"/>
      <c r="H84" s="217" t="s">
        <v>1188</v>
      </c>
      <c r="I84" s="217" t="s">
        <v>1176</v>
      </c>
      <c r="J84" s="217">
        <v>15</v>
      </c>
      <c r="K84" s="276"/>
    </row>
    <row r="85" spans="2:11" customFormat="1" ht="15" customHeight="1">
      <c r="B85" s="231"/>
      <c r="C85" s="217" t="s">
        <v>1189</v>
      </c>
      <c r="D85" s="217"/>
      <c r="E85" s="217"/>
      <c r="F85" s="229" t="s">
        <v>1180</v>
      </c>
      <c r="G85" s="217"/>
      <c r="H85" s="217" t="s">
        <v>1190</v>
      </c>
      <c r="I85" s="217" t="s">
        <v>1176</v>
      </c>
      <c r="J85" s="217">
        <v>20</v>
      </c>
      <c r="K85" s="276"/>
    </row>
    <row r="86" spans="2:11" customFormat="1" ht="15" customHeight="1">
      <c r="B86" s="231"/>
      <c r="C86" s="217" t="s">
        <v>1191</v>
      </c>
      <c r="D86" s="217"/>
      <c r="E86" s="217"/>
      <c r="F86" s="229" t="s">
        <v>1180</v>
      </c>
      <c r="G86" s="217"/>
      <c r="H86" s="217" t="s">
        <v>1192</v>
      </c>
      <c r="I86" s="217" t="s">
        <v>1176</v>
      </c>
      <c r="J86" s="217">
        <v>20</v>
      </c>
      <c r="K86" s="276"/>
    </row>
    <row r="87" spans="2:11" customFormat="1" ht="15" customHeight="1">
      <c r="B87" s="231"/>
      <c r="C87" s="217" t="s">
        <v>1193</v>
      </c>
      <c r="D87" s="217"/>
      <c r="E87" s="217"/>
      <c r="F87" s="229" t="s">
        <v>1180</v>
      </c>
      <c r="G87" s="230"/>
      <c r="H87" s="217" t="s">
        <v>1194</v>
      </c>
      <c r="I87" s="217" t="s">
        <v>1176</v>
      </c>
      <c r="J87" s="217">
        <v>50</v>
      </c>
      <c r="K87" s="276"/>
    </row>
    <row r="88" spans="2:11" customFormat="1" ht="15" customHeight="1">
      <c r="B88" s="231"/>
      <c r="C88" s="217" t="s">
        <v>1195</v>
      </c>
      <c r="D88" s="217"/>
      <c r="E88" s="217"/>
      <c r="F88" s="229" t="s">
        <v>1180</v>
      </c>
      <c r="G88" s="230"/>
      <c r="H88" s="217" t="s">
        <v>1196</v>
      </c>
      <c r="I88" s="217" t="s">
        <v>1176</v>
      </c>
      <c r="J88" s="217">
        <v>20</v>
      </c>
      <c r="K88" s="276"/>
    </row>
    <row r="89" spans="2:11" customFormat="1" ht="15" customHeight="1">
      <c r="B89" s="231"/>
      <c r="C89" s="217" t="s">
        <v>1197</v>
      </c>
      <c r="D89" s="217"/>
      <c r="E89" s="217"/>
      <c r="F89" s="229" t="s">
        <v>1180</v>
      </c>
      <c r="G89" s="230"/>
      <c r="H89" s="217" t="s">
        <v>1198</v>
      </c>
      <c r="I89" s="217" t="s">
        <v>1176</v>
      </c>
      <c r="J89" s="217">
        <v>20</v>
      </c>
      <c r="K89" s="276"/>
    </row>
    <row r="90" spans="2:11" customFormat="1" ht="15" customHeight="1">
      <c r="B90" s="231"/>
      <c r="C90" s="217" t="s">
        <v>1199</v>
      </c>
      <c r="D90" s="217"/>
      <c r="E90" s="217"/>
      <c r="F90" s="229" t="s">
        <v>1180</v>
      </c>
      <c r="G90" s="230"/>
      <c r="H90" s="217" t="s">
        <v>1200</v>
      </c>
      <c r="I90" s="217" t="s">
        <v>1176</v>
      </c>
      <c r="J90" s="217">
        <v>50</v>
      </c>
      <c r="K90" s="276"/>
    </row>
    <row r="91" spans="2:11" customFormat="1" ht="15" customHeight="1">
      <c r="B91" s="231"/>
      <c r="C91" s="217" t="s">
        <v>1201</v>
      </c>
      <c r="D91" s="217"/>
      <c r="E91" s="217"/>
      <c r="F91" s="229" t="s">
        <v>1180</v>
      </c>
      <c r="G91" s="230"/>
      <c r="H91" s="217" t="s">
        <v>1201</v>
      </c>
      <c r="I91" s="217" t="s">
        <v>1176</v>
      </c>
      <c r="J91" s="217">
        <v>50</v>
      </c>
      <c r="K91" s="276"/>
    </row>
    <row r="92" spans="2:11" customFormat="1" ht="15" customHeight="1">
      <c r="B92" s="231"/>
      <c r="C92" s="217" t="s">
        <v>1202</v>
      </c>
      <c r="D92" s="217"/>
      <c r="E92" s="217"/>
      <c r="F92" s="229" t="s">
        <v>1180</v>
      </c>
      <c r="G92" s="230"/>
      <c r="H92" s="217" t="s">
        <v>1203</v>
      </c>
      <c r="I92" s="217" t="s">
        <v>1176</v>
      </c>
      <c r="J92" s="217">
        <v>255</v>
      </c>
      <c r="K92" s="276"/>
    </row>
    <row r="93" spans="2:11" customFormat="1" ht="15" customHeight="1">
      <c r="B93" s="231"/>
      <c r="C93" s="217" t="s">
        <v>1204</v>
      </c>
      <c r="D93" s="217"/>
      <c r="E93" s="217"/>
      <c r="F93" s="229" t="s">
        <v>1174</v>
      </c>
      <c r="G93" s="230"/>
      <c r="H93" s="217" t="s">
        <v>1205</v>
      </c>
      <c r="I93" s="217" t="s">
        <v>1206</v>
      </c>
      <c r="J93" s="217"/>
      <c r="K93" s="276"/>
    </row>
    <row r="94" spans="2:11" customFormat="1" ht="15" customHeight="1">
      <c r="B94" s="231"/>
      <c r="C94" s="217" t="s">
        <v>1207</v>
      </c>
      <c r="D94" s="217"/>
      <c r="E94" s="217"/>
      <c r="F94" s="229" t="s">
        <v>1174</v>
      </c>
      <c r="G94" s="230"/>
      <c r="H94" s="217" t="s">
        <v>1208</v>
      </c>
      <c r="I94" s="217" t="s">
        <v>1209</v>
      </c>
      <c r="J94" s="217"/>
      <c r="K94" s="276"/>
    </row>
    <row r="95" spans="2:11" customFormat="1" ht="15" customHeight="1">
      <c r="B95" s="231"/>
      <c r="C95" s="217" t="s">
        <v>1210</v>
      </c>
      <c r="D95" s="217"/>
      <c r="E95" s="217"/>
      <c r="F95" s="229" t="s">
        <v>1174</v>
      </c>
      <c r="G95" s="230"/>
      <c r="H95" s="217" t="s">
        <v>1210</v>
      </c>
      <c r="I95" s="217" t="s">
        <v>1209</v>
      </c>
      <c r="J95" s="217"/>
      <c r="K95" s="276"/>
    </row>
    <row r="96" spans="2:11" customFormat="1" ht="15" customHeight="1">
      <c r="B96" s="231"/>
      <c r="C96" s="217" t="s">
        <v>39</v>
      </c>
      <c r="D96" s="217"/>
      <c r="E96" s="217"/>
      <c r="F96" s="229" t="s">
        <v>1174</v>
      </c>
      <c r="G96" s="230"/>
      <c r="H96" s="217" t="s">
        <v>1211</v>
      </c>
      <c r="I96" s="217" t="s">
        <v>1209</v>
      </c>
      <c r="J96" s="217"/>
      <c r="K96" s="276"/>
    </row>
    <row r="97" spans="2:11" customFormat="1" ht="15" customHeight="1">
      <c r="B97" s="231"/>
      <c r="C97" s="217" t="s">
        <v>49</v>
      </c>
      <c r="D97" s="217"/>
      <c r="E97" s="217"/>
      <c r="F97" s="229" t="s">
        <v>1174</v>
      </c>
      <c r="G97" s="230"/>
      <c r="H97" s="217" t="s">
        <v>1212</v>
      </c>
      <c r="I97" s="217" t="s">
        <v>1209</v>
      </c>
      <c r="J97" s="217"/>
      <c r="K97" s="276"/>
    </row>
    <row r="98" spans="2:11" customFormat="1" ht="15" customHeight="1">
      <c r="B98" s="277"/>
      <c r="C98" s="232"/>
      <c r="D98" s="232"/>
      <c r="E98" s="232"/>
      <c r="F98" s="232"/>
      <c r="G98" s="232"/>
      <c r="H98" s="232"/>
      <c r="I98" s="232"/>
      <c r="J98" s="232"/>
      <c r="K98" s="278"/>
    </row>
    <row r="99" spans="2:11" customFormat="1" ht="18.75" customHeight="1">
      <c r="B99" s="279"/>
      <c r="C99" s="233"/>
      <c r="D99" s="233"/>
      <c r="E99" s="233"/>
      <c r="F99" s="233"/>
      <c r="G99" s="233"/>
      <c r="H99" s="233"/>
      <c r="I99" s="233"/>
      <c r="J99" s="233"/>
      <c r="K99" s="279"/>
    </row>
    <row r="100" spans="2:11" customFormat="1" ht="18.75" customHeight="1"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</row>
    <row r="101" spans="2:11" customFormat="1" ht="7.5" customHeight="1">
      <c r="B101" s="272"/>
      <c r="C101" s="273"/>
      <c r="D101" s="273"/>
      <c r="E101" s="273"/>
      <c r="F101" s="273"/>
      <c r="G101" s="273"/>
      <c r="H101" s="273"/>
      <c r="I101" s="273"/>
      <c r="J101" s="273"/>
      <c r="K101" s="274"/>
    </row>
    <row r="102" spans="2:11" customFormat="1" ht="45" customHeight="1">
      <c r="B102" s="275"/>
      <c r="C102" s="340" t="s">
        <v>1213</v>
      </c>
      <c r="D102" s="340"/>
      <c r="E102" s="340"/>
      <c r="F102" s="340"/>
      <c r="G102" s="340"/>
      <c r="H102" s="340"/>
      <c r="I102" s="340"/>
      <c r="J102" s="340"/>
      <c r="K102" s="276"/>
    </row>
    <row r="103" spans="2:11" customFormat="1" ht="17.25" customHeight="1">
      <c r="B103" s="275"/>
      <c r="C103" s="221" t="s">
        <v>1168</v>
      </c>
      <c r="D103" s="221"/>
      <c r="E103" s="221"/>
      <c r="F103" s="221" t="s">
        <v>1169</v>
      </c>
      <c r="G103" s="222"/>
      <c r="H103" s="221" t="s">
        <v>55</v>
      </c>
      <c r="I103" s="221" t="s">
        <v>58</v>
      </c>
      <c r="J103" s="221" t="s">
        <v>1170</v>
      </c>
      <c r="K103" s="276"/>
    </row>
    <row r="104" spans="2:11" customFormat="1" ht="17.25" customHeight="1">
      <c r="B104" s="275"/>
      <c r="C104" s="223" t="s">
        <v>1171</v>
      </c>
      <c r="D104" s="223"/>
      <c r="E104" s="223"/>
      <c r="F104" s="224" t="s">
        <v>1172</v>
      </c>
      <c r="G104" s="225"/>
      <c r="H104" s="223"/>
      <c r="I104" s="223"/>
      <c r="J104" s="223" t="s">
        <v>1173</v>
      </c>
      <c r="K104" s="276"/>
    </row>
    <row r="105" spans="2:11" customFormat="1" ht="5.25" customHeight="1">
      <c r="B105" s="275"/>
      <c r="C105" s="221"/>
      <c r="D105" s="221"/>
      <c r="E105" s="221"/>
      <c r="F105" s="221"/>
      <c r="G105" s="234"/>
      <c r="H105" s="221"/>
      <c r="I105" s="221"/>
      <c r="J105" s="221"/>
      <c r="K105" s="276"/>
    </row>
    <row r="106" spans="2:11" customFormat="1" ht="15" customHeight="1">
      <c r="B106" s="275"/>
      <c r="C106" s="217" t="s">
        <v>54</v>
      </c>
      <c r="D106" s="228"/>
      <c r="E106" s="228"/>
      <c r="F106" s="229" t="s">
        <v>1174</v>
      </c>
      <c r="G106" s="217"/>
      <c r="H106" s="217" t="s">
        <v>1214</v>
      </c>
      <c r="I106" s="217" t="s">
        <v>1176</v>
      </c>
      <c r="J106" s="217">
        <v>20</v>
      </c>
      <c r="K106" s="276"/>
    </row>
    <row r="107" spans="2:11" customFormat="1" ht="15" customHeight="1">
      <c r="B107" s="275"/>
      <c r="C107" s="217" t="s">
        <v>1177</v>
      </c>
      <c r="D107" s="217"/>
      <c r="E107" s="217"/>
      <c r="F107" s="229" t="s">
        <v>1174</v>
      </c>
      <c r="G107" s="217"/>
      <c r="H107" s="217" t="s">
        <v>1214</v>
      </c>
      <c r="I107" s="217" t="s">
        <v>1176</v>
      </c>
      <c r="J107" s="217">
        <v>120</v>
      </c>
      <c r="K107" s="276"/>
    </row>
    <row r="108" spans="2:11" customFormat="1" ht="15" customHeight="1">
      <c r="B108" s="231"/>
      <c r="C108" s="217" t="s">
        <v>1179</v>
      </c>
      <c r="D108" s="217"/>
      <c r="E108" s="217"/>
      <c r="F108" s="229" t="s">
        <v>1180</v>
      </c>
      <c r="G108" s="217"/>
      <c r="H108" s="217" t="s">
        <v>1214</v>
      </c>
      <c r="I108" s="217" t="s">
        <v>1176</v>
      </c>
      <c r="J108" s="217">
        <v>50</v>
      </c>
      <c r="K108" s="276"/>
    </row>
    <row r="109" spans="2:11" customFormat="1" ht="15" customHeight="1">
      <c r="B109" s="231"/>
      <c r="C109" s="217" t="s">
        <v>1182</v>
      </c>
      <c r="D109" s="217"/>
      <c r="E109" s="217"/>
      <c r="F109" s="229" t="s">
        <v>1174</v>
      </c>
      <c r="G109" s="217"/>
      <c r="H109" s="217" t="s">
        <v>1214</v>
      </c>
      <c r="I109" s="217" t="s">
        <v>1184</v>
      </c>
      <c r="J109" s="217"/>
      <c r="K109" s="276"/>
    </row>
    <row r="110" spans="2:11" customFormat="1" ht="15" customHeight="1">
      <c r="B110" s="231"/>
      <c r="C110" s="217" t="s">
        <v>1193</v>
      </c>
      <c r="D110" s="217"/>
      <c r="E110" s="217"/>
      <c r="F110" s="229" t="s">
        <v>1180</v>
      </c>
      <c r="G110" s="217"/>
      <c r="H110" s="217" t="s">
        <v>1214</v>
      </c>
      <c r="I110" s="217" t="s">
        <v>1176</v>
      </c>
      <c r="J110" s="217">
        <v>50</v>
      </c>
      <c r="K110" s="276"/>
    </row>
    <row r="111" spans="2:11" customFormat="1" ht="15" customHeight="1">
      <c r="B111" s="231"/>
      <c r="C111" s="217" t="s">
        <v>1201</v>
      </c>
      <c r="D111" s="217"/>
      <c r="E111" s="217"/>
      <c r="F111" s="229" t="s">
        <v>1180</v>
      </c>
      <c r="G111" s="217"/>
      <c r="H111" s="217" t="s">
        <v>1214</v>
      </c>
      <c r="I111" s="217" t="s">
        <v>1176</v>
      </c>
      <c r="J111" s="217">
        <v>50</v>
      </c>
      <c r="K111" s="276"/>
    </row>
    <row r="112" spans="2:11" customFormat="1" ht="15" customHeight="1">
      <c r="B112" s="231"/>
      <c r="C112" s="217" t="s">
        <v>1199</v>
      </c>
      <c r="D112" s="217"/>
      <c r="E112" s="217"/>
      <c r="F112" s="229" t="s">
        <v>1180</v>
      </c>
      <c r="G112" s="217"/>
      <c r="H112" s="217" t="s">
        <v>1214</v>
      </c>
      <c r="I112" s="217" t="s">
        <v>1176</v>
      </c>
      <c r="J112" s="217">
        <v>50</v>
      </c>
      <c r="K112" s="276"/>
    </row>
    <row r="113" spans="2:11" customFormat="1" ht="15" customHeight="1">
      <c r="B113" s="231"/>
      <c r="C113" s="217" t="s">
        <v>54</v>
      </c>
      <c r="D113" s="217"/>
      <c r="E113" s="217"/>
      <c r="F113" s="229" t="s">
        <v>1174</v>
      </c>
      <c r="G113" s="217"/>
      <c r="H113" s="217" t="s">
        <v>1215</v>
      </c>
      <c r="I113" s="217" t="s">
        <v>1176</v>
      </c>
      <c r="J113" s="217">
        <v>20</v>
      </c>
      <c r="K113" s="276"/>
    </row>
    <row r="114" spans="2:11" customFormat="1" ht="15" customHeight="1">
      <c r="B114" s="231"/>
      <c r="C114" s="217" t="s">
        <v>1216</v>
      </c>
      <c r="D114" s="217"/>
      <c r="E114" s="217"/>
      <c r="F114" s="229" t="s">
        <v>1174</v>
      </c>
      <c r="G114" s="217"/>
      <c r="H114" s="217" t="s">
        <v>1217</v>
      </c>
      <c r="I114" s="217" t="s">
        <v>1176</v>
      </c>
      <c r="J114" s="217">
        <v>120</v>
      </c>
      <c r="K114" s="276"/>
    </row>
    <row r="115" spans="2:11" customFormat="1" ht="15" customHeight="1">
      <c r="B115" s="231"/>
      <c r="C115" s="217" t="s">
        <v>39</v>
      </c>
      <c r="D115" s="217"/>
      <c r="E115" s="217"/>
      <c r="F115" s="229" t="s">
        <v>1174</v>
      </c>
      <c r="G115" s="217"/>
      <c r="H115" s="217" t="s">
        <v>1218</v>
      </c>
      <c r="I115" s="217" t="s">
        <v>1209</v>
      </c>
      <c r="J115" s="217"/>
      <c r="K115" s="276"/>
    </row>
    <row r="116" spans="2:11" customFormat="1" ht="15" customHeight="1">
      <c r="B116" s="231"/>
      <c r="C116" s="217" t="s">
        <v>49</v>
      </c>
      <c r="D116" s="217"/>
      <c r="E116" s="217"/>
      <c r="F116" s="229" t="s">
        <v>1174</v>
      </c>
      <c r="G116" s="217"/>
      <c r="H116" s="217" t="s">
        <v>1219</v>
      </c>
      <c r="I116" s="217" t="s">
        <v>1209</v>
      </c>
      <c r="J116" s="217"/>
      <c r="K116" s="276"/>
    </row>
    <row r="117" spans="2:11" customFormat="1" ht="15" customHeight="1">
      <c r="B117" s="231"/>
      <c r="C117" s="217" t="s">
        <v>58</v>
      </c>
      <c r="D117" s="217"/>
      <c r="E117" s="217"/>
      <c r="F117" s="229" t="s">
        <v>1174</v>
      </c>
      <c r="G117" s="217"/>
      <c r="H117" s="217" t="s">
        <v>1220</v>
      </c>
      <c r="I117" s="217" t="s">
        <v>1221</v>
      </c>
      <c r="J117" s="217"/>
      <c r="K117" s="276"/>
    </row>
    <row r="118" spans="2:11" customFormat="1" ht="15" customHeight="1">
      <c r="B118" s="277"/>
      <c r="C118" s="235"/>
      <c r="D118" s="235"/>
      <c r="E118" s="235"/>
      <c r="F118" s="235"/>
      <c r="G118" s="235"/>
      <c r="H118" s="235"/>
      <c r="I118" s="235"/>
      <c r="J118" s="235"/>
      <c r="K118" s="278"/>
    </row>
    <row r="119" spans="2:11" customFormat="1" ht="18.75" customHeight="1">
      <c r="B119" s="280"/>
      <c r="C119" s="236"/>
      <c r="D119" s="236"/>
      <c r="E119" s="236"/>
      <c r="F119" s="237"/>
      <c r="G119" s="236"/>
      <c r="H119" s="236"/>
      <c r="I119" s="236"/>
      <c r="J119" s="236"/>
      <c r="K119" s="280"/>
    </row>
    <row r="120" spans="2:11" customFormat="1" ht="18.75" customHeight="1"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</row>
    <row r="121" spans="2:11" customFormat="1" ht="7.5" customHeight="1">
      <c r="B121" s="281"/>
      <c r="C121" s="282"/>
      <c r="D121" s="282"/>
      <c r="E121" s="282"/>
      <c r="F121" s="282"/>
      <c r="G121" s="282"/>
      <c r="H121" s="282"/>
      <c r="I121" s="282"/>
      <c r="J121" s="282"/>
      <c r="K121" s="283"/>
    </row>
    <row r="122" spans="2:11" customFormat="1" ht="45" customHeight="1">
      <c r="B122" s="284"/>
      <c r="C122" s="338" t="s">
        <v>1222</v>
      </c>
      <c r="D122" s="338"/>
      <c r="E122" s="338"/>
      <c r="F122" s="338"/>
      <c r="G122" s="338"/>
      <c r="H122" s="338"/>
      <c r="I122" s="338"/>
      <c r="J122" s="338"/>
      <c r="K122" s="285"/>
    </row>
    <row r="123" spans="2:11" customFormat="1" ht="17.25" customHeight="1">
      <c r="B123" s="238"/>
      <c r="C123" s="221" t="s">
        <v>1168</v>
      </c>
      <c r="D123" s="221"/>
      <c r="E123" s="221"/>
      <c r="F123" s="221" t="s">
        <v>1169</v>
      </c>
      <c r="G123" s="222"/>
      <c r="H123" s="221" t="s">
        <v>55</v>
      </c>
      <c r="I123" s="221" t="s">
        <v>58</v>
      </c>
      <c r="J123" s="221" t="s">
        <v>1170</v>
      </c>
      <c r="K123" s="239"/>
    </row>
    <row r="124" spans="2:11" customFormat="1" ht="17.25" customHeight="1">
      <c r="B124" s="238"/>
      <c r="C124" s="223" t="s">
        <v>1171</v>
      </c>
      <c r="D124" s="223"/>
      <c r="E124" s="223"/>
      <c r="F124" s="224" t="s">
        <v>1172</v>
      </c>
      <c r="G124" s="225"/>
      <c r="H124" s="223"/>
      <c r="I124" s="223"/>
      <c r="J124" s="223" t="s">
        <v>1173</v>
      </c>
      <c r="K124" s="239"/>
    </row>
    <row r="125" spans="2:11" customFormat="1" ht="5.25" customHeight="1">
      <c r="B125" s="240"/>
      <c r="C125" s="226"/>
      <c r="D125" s="226"/>
      <c r="E125" s="226"/>
      <c r="F125" s="226"/>
      <c r="G125" s="241"/>
      <c r="H125" s="226"/>
      <c r="I125" s="226"/>
      <c r="J125" s="226"/>
      <c r="K125" s="242"/>
    </row>
    <row r="126" spans="2:11" customFormat="1" ht="15" customHeight="1">
      <c r="B126" s="240"/>
      <c r="C126" s="217" t="s">
        <v>1177</v>
      </c>
      <c r="D126" s="228"/>
      <c r="E126" s="228"/>
      <c r="F126" s="229" t="s">
        <v>1174</v>
      </c>
      <c r="G126" s="217"/>
      <c r="H126" s="217" t="s">
        <v>1214</v>
      </c>
      <c r="I126" s="217" t="s">
        <v>1176</v>
      </c>
      <c r="J126" s="217">
        <v>120</v>
      </c>
      <c r="K126" s="243"/>
    </row>
    <row r="127" spans="2:11" customFormat="1" ht="15" customHeight="1">
      <c r="B127" s="240"/>
      <c r="C127" s="217" t="s">
        <v>1223</v>
      </c>
      <c r="D127" s="217"/>
      <c r="E127" s="217"/>
      <c r="F127" s="229" t="s">
        <v>1174</v>
      </c>
      <c r="G127" s="217"/>
      <c r="H127" s="217" t="s">
        <v>1224</v>
      </c>
      <c r="I127" s="217" t="s">
        <v>1176</v>
      </c>
      <c r="J127" s="217" t="s">
        <v>1225</v>
      </c>
      <c r="K127" s="243"/>
    </row>
    <row r="128" spans="2:11" customFormat="1" ht="15" customHeight="1">
      <c r="B128" s="240"/>
      <c r="C128" s="217" t="s">
        <v>85</v>
      </c>
      <c r="D128" s="217"/>
      <c r="E128" s="217"/>
      <c r="F128" s="229" t="s">
        <v>1174</v>
      </c>
      <c r="G128" s="217"/>
      <c r="H128" s="217" t="s">
        <v>1226</v>
      </c>
      <c r="I128" s="217" t="s">
        <v>1176</v>
      </c>
      <c r="J128" s="217" t="s">
        <v>1225</v>
      </c>
      <c r="K128" s="243"/>
    </row>
    <row r="129" spans="2:11" customFormat="1" ht="15" customHeight="1">
      <c r="B129" s="240"/>
      <c r="C129" s="217" t="s">
        <v>1185</v>
      </c>
      <c r="D129" s="217"/>
      <c r="E129" s="217"/>
      <c r="F129" s="229" t="s">
        <v>1180</v>
      </c>
      <c r="G129" s="217"/>
      <c r="H129" s="217" t="s">
        <v>1186</v>
      </c>
      <c r="I129" s="217" t="s">
        <v>1176</v>
      </c>
      <c r="J129" s="217">
        <v>15</v>
      </c>
      <c r="K129" s="243"/>
    </row>
    <row r="130" spans="2:11" customFormat="1" ht="15" customHeight="1">
      <c r="B130" s="240"/>
      <c r="C130" s="217" t="s">
        <v>1187</v>
      </c>
      <c r="D130" s="217"/>
      <c r="E130" s="217"/>
      <c r="F130" s="229" t="s">
        <v>1180</v>
      </c>
      <c r="G130" s="217"/>
      <c r="H130" s="217" t="s">
        <v>1188</v>
      </c>
      <c r="I130" s="217" t="s">
        <v>1176</v>
      </c>
      <c r="J130" s="217">
        <v>15</v>
      </c>
      <c r="K130" s="243"/>
    </row>
    <row r="131" spans="2:11" customFormat="1" ht="15" customHeight="1">
      <c r="B131" s="240"/>
      <c r="C131" s="217" t="s">
        <v>1189</v>
      </c>
      <c r="D131" s="217"/>
      <c r="E131" s="217"/>
      <c r="F131" s="229" t="s">
        <v>1180</v>
      </c>
      <c r="G131" s="217"/>
      <c r="H131" s="217" t="s">
        <v>1190</v>
      </c>
      <c r="I131" s="217" t="s">
        <v>1176</v>
      </c>
      <c r="J131" s="217">
        <v>20</v>
      </c>
      <c r="K131" s="243"/>
    </row>
    <row r="132" spans="2:11" customFormat="1" ht="15" customHeight="1">
      <c r="B132" s="240"/>
      <c r="C132" s="217" t="s">
        <v>1191</v>
      </c>
      <c r="D132" s="217"/>
      <c r="E132" s="217"/>
      <c r="F132" s="229" t="s">
        <v>1180</v>
      </c>
      <c r="G132" s="217"/>
      <c r="H132" s="217" t="s">
        <v>1192</v>
      </c>
      <c r="I132" s="217" t="s">
        <v>1176</v>
      </c>
      <c r="J132" s="217">
        <v>20</v>
      </c>
      <c r="K132" s="243"/>
    </row>
    <row r="133" spans="2:11" customFormat="1" ht="15" customHeight="1">
      <c r="B133" s="240"/>
      <c r="C133" s="217" t="s">
        <v>1179</v>
      </c>
      <c r="D133" s="217"/>
      <c r="E133" s="217"/>
      <c r="F133" s="229" t="s">
        <v>1180</v>
      </c>
      <c r="G133" s="217"/>
      <c r="H133" s="217" t="s">
        <v>1214</v>
      </c>
      <c r="I133" s="217" t="s">
        <v>1176</v>
      </c>
      <c r="J133" s="217">
        <v>50</v>
      </c>
      <c r="K133" s="243"/>
    </row>
    <row r="134" spans="2:11" customFormat="1" ht="15" customHeight="1">
      <c r="B134" s="240"/>
      <c r="C134" s="217" t="s">
        <v>1193</v>
      </c>
      <c r="D134" s="217"/>
      <c r="E134" s="217"/>
      <c r="F134" s="229" t="s">
        <v>1180</v>
      </c>
      <c r="G134" s="217"/>
      <c r="H134" s="217" t="s">
        <v>1214</v>
      </c>
      <c r="I134" s="217" t="s">
        <v>1176</v>
      </c>
      <c r="J134" s="217">
        <v>50</v>
      </c>
      <c r="K134" s="243"/>
    </row>
    <row r="135" spans="2:11" customFormat="1" ht="15" customHeight="1">
      <c r="B135" s="240"/>
      <c r="C135" s="217" t="s">
        <v>1199</v>
      </c>
      <c r="D135" s="217"/>
      <c r="E135" s="217"/>
      <c r="F135" s="229" t="s">
        <v>1180</v>
      </c>
      <c r="G135" s="217"/>
      <c r="H135" s="217" t="s">
        <v>1214</v>
      </c>
      <c r="I135" s="217" t="s">
        <v>1176</v>
      </c>
      <c r="J135" s="217">
        <v>50</v>
      </c>
      <c r="K135" s="243"/>
    </row>
    <row r="136" spans="2:11" customFormat="1" ht="15" customHeight="1">
      <c r="B136" s="240"/>
      <c r="C136" s="217" t="s">
        <v>1201</v>
      </c>
      <c r="D136" s="217"/>
      <c r="E136" s="217"/>
      <c r="F136" s="229" t="s">
        <v>1180</v>
      </c>
      <c r="G136" s="217"/>
      <c r="H136" s="217" t="s">
        <v>1214</v>
      </c>
      <c r="I136" s="217" t="s">
        <v>1176</v>
      </c>
      <c r="J136" s="217">
        <v>50</v>
      </c>
      <c r="K136" s="243"/>
    </row>
    <row r="137" spans="2:11" customFormat="1" ht="15" customHeight="1">
      <c r="B137" s="240"/>
      <c r="C137" s="217" t="s">
        <v>1202</v>
      </c>
      <c r="D137" s="217"/>
      <c r="E137" s="217"/>
      <c r="F137" s="229" t="s">
        <v>1180</v>
      </c>
      <c r="G137" s="217"/>
      <c r="H137" s="217" t="s">
        <v>1227</v>
      </c>
      <c r="I137" s="217" t="s">
        <v>1176</v>
      </c>
      <c r="J137" s="217">
        <v>255</v>
      </c>
      <c r="K137" s="243"/>
    </row>
    <row r="138" spans="2:11" customFormat="1" ht="15" customHeight="1">
      <c r="B138" s="240"/>
      <c r="C138" s="217" t="s">
        <v>1204</v>
      </c>
      <c r="D138" s="217"/>
      <c r="E138" s="217"/>
      <c r="F138" s="229" t="s">
        <v>1174</v>
      </c>
      <c r="G138" s="217"/>
      <c r="H138" s="217" t="s">
        <v>1228</v>
      </c>
      <c r="I138" s="217" t="s">
        <v>1206</v>
      </c>
      <c r="J138" s="217"/>
      <c r="K138" s="243"/>
    </row>
    <row r="139" spans="2:11" customFormat="1" ht="15" customHeight="1">
      <c r="B139" s="240"/>
      <c r="C139" s="217" t="s">
        <v>1207</v>
      </c>
      <c r="D139" s="217"/>
      <c r="E139" s="217"/>
      <c r="F139" s="229" t="s">
        <v>1174</v>
      </c>
      <c r="G139" s="217"/>
      <c r="H139" s="217" t="s">
        <v>1229</v>
      </c>
      <c r="I139" s="217" t="s">
        <v>1209</v>
      </c>
      <c r="J139" s="217"/>
      <c r="K139" s="243"/>
    </row>
    <row r="140" spans="2:11" customFormat="1" ht="15" customHeight="1">
      <c r="B140" s="240"/>
      <c r="C140" s="217" t="s">
        <v>1210</v>
      </c>
      <c r="D140" s="217"/>
      <c r="E140" s="217"/>
      <c r="F140" s="229" t="s">
        <v>1174</v>
      </c>
      <c r="G140" s="217"/>
      <c r="H140" s="217" t="s">
        <v>1210</v>
      </c>
      <c r="I140" s="217" t="s">
        <v>1209</v>
      </c>
      <c r="J140" s="217"/>
      <c r="K140" s="243"/>
    </row>
    <row r="141" spans="2:11" customFormat="1" ht="15" customHeight="1">
      <c r="B141" s="240"/>
      <c r="C141" s="217" t="s">
        <v>39</v>
      </c>
      <c r="D141" s="217"/>
      <c r="E141" s="217"/>
      <c r="F141" s="229" t="s">
        <v>1174</v>
      </c>
      <c r="G141" s="217"/>
      <c r="H141" s="217" t="s">
        <v>1230</v>
      </c>
      <c r="I141" s="217" t="s">
        <v>1209</v>
      </c>
      <c r="J141" s="217"/>
      <c r="K141" s="243"/>
    </row>
    <row r="142" spans="2:11" customFormat="1" ht="15" customHeight="1">
      <c r="B142" s="240"/>
      <c r="C142" s="217" t="s">
        <v>1231</v>
      </c>
      <c r="D142" s="217"/>
      <c r="E142" s="217"/>
      <c r="F142" s="229" t="s">
        <v>1174</v>
      </c>
      <c r="G142" s="217"/>
      <c r="H142" s="217" t="s">
        <v>1232</v>
      </c>
      <c r="I142" s="217" t="s">
        <v>1209</v>
      </c>
      <c r="J142" s="217"/>
      <c r="K142" s="243"/>
    </row>
    <row r="143" spans="2:11" customFormat="1" ht="15" customHeight="1">
      <c r="B143" s="244"/>
      <c r="C143" s="245"/>
      <c r="D143" s="245"/>
      <c r="E143" s="245"/>
      <c r="F143" s="245"/>
      <c r="G143" s="245"/>
      <c r="H143" s="245"/>
      <c r="I143" s="245"/>
      <c r="J143" s="245"/>
      <c r="K143" s="246"/>
    </row>
    <row r="144" spans="2:11" customFormat="1" ht="18.75" customHeight="1">
      <c r="B144" s="236"/>
      <c r="C144" s="236"/>
      <c r="D144" s="236"/>
      <c r="E144" s="236"/>
      <c r="F144" s="237"/>
      <c r="G144" s="236"/>
      <c r="H144" s="236"/>
      <c r="I144" s="236"/>
      <c r="J144" s="236"/>
      <c r="K144" s="236"/>
    </row>
    <row r="145" spans="2:11" customFormat="1" ht="18.75" customHeight="1">
      <c r="B145" s="271"/>
      <c r="C145" s="271"/>
      <c r="D145" s="271"/>
      <c r="E145" s="271"/>
      <c r="F145" s="271"/>
      <c r="G145" s="271"/>
      <c r="H145" s="271"/>
      <c r="I145" s="271"/>
      <c r="J145" s="271"/>
      <c r="K145" s="271"/>
    </row>
    <row r="146" spans="2:11" customFormat="1" ht="7.5" customHeight="1">
      <c r="B146" s="272"/>
      <c r="C146" s="273"/>
      <c r="D146" s="273"/>
      <c r="E146" s="273"/>
      <c r="F146" s="273"/>
      <c r="G146" s="273"/>
      <c r="H146" s="273"/>
      <c r="I146" s="273"/>
      <c r="J146" s="273"/>
      <c r="K146" s="274"/>
    </row>
    <row r="147" spans="2:11" customFormat="1" ht="45" customHeight="1">
      <c r="B147" s="275"/>
      <c r="C147" s="340" t="s">
        <v>1233</v>
      </c>
      <c r="D147" s="340"/>
      <c r="E147" s="340"/>
      <c r="F147" s="340"/>
      <c r="G147" s="340"/>
      <c r="H147" s="340"/>
      <c r="I147" s="340"/>
      <c r="J147" s="340"/>
      <c r="K147" s="276"/>
    </row>
    <row r="148" spans="2:11" customFormat="1" ht="17.25" customHeight="1">
      <c r="B148" s="275"/>
      <c r="C148" s="221" t="s">
        <v>1168</v>
      </c>
      <c r="D148" s="221"/>
      <c r="E148" s="221"/>
      <c r="F148" s="221" t="s">
        <v>1169</v>
      </c>
      <c r="G148" s="222"/>
      <c r="H148" s="221" t="s">
        <v>55</v>
      </c>
      <c r="I148" s="221" t="s">
        <v>58</v>
      </c>
      <c r="J148" s="221" t="s">
        <v>1170</v>
      </c>
      <c r="K148" s="276"/>
    </row>
    <row r="149" spans="2:11" customFormat="1" ht="17.25" customHeight="1">
      <c r="B149" s="275"/>
      <c r="C149" s="223" t="s">
        <v>1171</v>
      </c>
      <c r="D149" s="223"/>
      <c r="E149" s="223"/>
      <c r="F149" s="224" t="s">
        <v>1172</v>
      </c>
      <c r="G149" s="225"/>
      <c r="H149" s="223"/>
      <c r="I149" s="223"/>
      <c r="J149" s="223" t="s">
        <v>1173</v>
      </c>
      <c r="K149" s="276"/>
    </row>
    <row r="150" spans="2:11" customFormat="1" ht="5.25" customHeight="1">
      <c r="B150" s="231"/>
      <c r="C150" s="226"/>
      <c r="D150" s="226"/>
      <c r="E150" s="226"/>
      <c r="F150" s="226"/>
      <c r="G150" s="227"/>
      <c r="H150" s="226"/>
      <c r="I150" s="226"/>
      <c r="J150" s="226"/>
      <c r="K150" s="243"/>
    </row>
    <row r="151" spans="2:11" customFormat="1" ht="15" customHeight="1">
      <c r="B151" s="231"/>
      <c r="C151" s="247" t="s">
        <v>1177</v>
      </c>
      <c r="D151" s="217"/>
      <c r="E151" s="217"/>
      <c r="F151" s="248" t="s">
        <v>1174</v>
      </c>
      <c r="G151" s="217"/>
      <c r="H151" s="247" t="s">
        <v>1214</v>
      </c>
      <c r="I151" s="247" t="s">
        <v>1176</v>
      </c>
      <c r="J151" s="247">
        <v>120</v>
      </c>
      <c r="K151" s="243"/>
    </row>
    <row r="152" spans="2:11" customFormat="1" ht="15" customHeight="1">
      <c r="B152" s="231"/>
      <c r="C152" s="247" t="s">
        <v>1223</v>
      </c>
      <c r="D152" s="217"/>
      <c r="E152" s="217"/>
      <c r="F152" s="248" t="s">
        <v>1174</v>
      </c>
      <c r="G152" s="217"/>
      <c r="H152" s="247" t="s">
        <v>1234</v>
      </c>
      <c r="I152" s="247" t="s">
        <v>1176</v>
      </c>
      <c r="J152" s="247" t="s">
        <v>1225</v>
      </c>
      <c r="K152" s="243"/>
    </row>
    <row r="153" spans="2:11" customFormat="1" ht="15" customHeight="1">
      <c r="B153" s="231"/>
      <c r="C153" s="247" t="s">
        <v>85</v>
      </c>
      <c r="D153" s="217"/>
      <c r="E153" s="217"/>
      <c r="F153" s="248" t="s">
        <v>1174</v>
      </c>
      <c r="G153" s="217"/>
      <c r="H153" s="247" t="s">
        <v>1235</v>
      </c>
      <c r="I153" s="247" t="s">
        <v>1176</v>
      </c>
      <c r="J153" s="247" t="s">
        <v>1225</v>
      </c>
      <c r="K153" s="243"/>
    </row>
    <row r="154" spans="2:11" customFormat="1" ht="15" customHeight="1">
      <c r="B154" s="231"/>
      <c r="C154" s="247" t="s">
        <v>1179</v>
      </c>
      <c r="D154" s="217"/>
      <c r="E154" s="217"/>
      <c r="F154" s="248" t="s">
        <v>1180</v>
      </c>
      <c r="G154" s="217"/>
      <c r="H154" s="247" t="s">
        <v>1214</v>
      </c>
      <c r="I154" s="247" t="s">
        <v>1176</v>
      </c>
      <c r="J154" s="247">
        <v>50</v>
      </c>
      <c r="K154" s="243"/>
    </row>
    <row r="155" spans="2:11" customFormat="1" ht="15" customHeight="1">
      <c r="B155" s="231"/>
      <c r="C155" s="247" t="s">
        <v>1182</v>
      </c>
      <c r="D155" s="217"/>
      <c r="E155" s="217"/>
      <c r="F155" s="248" t="s">
        <v>1174</v>
      </c>
      <c r="G155" s="217"/>
      <c r="H155" s="247" t="s">
        <v>1214</v>
      </c>
      <c r="I155" s="247" t="s">
        <v>1184</v>
      </c>
      <c r="J155" s="247"/>
      <c r="K155" s="243"/>
    </row>
    <row r="156" spans="2:11" customFormat="1" ht="15" customHeight="1">
      <c r="B156" s="231"/>
      <c r="C156" s="247" t="s">
        <v>1193</v>
      </c>
      <c r="D156" s="217"/>
      <c r="E156" s="217"/>
      <c r="F156" s="248" t="s">
        <v>1180</v>
      </c>
      <c r="G156" s="217"/>
      <c r="H156" s="247" t="s">
        <v>1214</v>
      </c>
      <c r="I156" s="247" t="s">
        <v>1176</v>
      </c>
      <c r="J156" s="247">
        <v>50</v>
      </c>
      <c r="K156" s="243"/>
    </row>
    <row r="157" spans="2:11" customFormat="1" ht="15" customHeight="1">
      <c r="B157" s="231"/>
      <c r="C157" s="247" t="s">
        <v>1201</v>
      </c>
      <c r="D157" s="217"/>
      <c r="E157" s="217"/>
      <c r="F157" s="248" t="s">
        <v>1180</v>
      </c>
      <c r="G157" s="217"/>
      <c r="H157" s="247" t="s">
        <v>1214</v>
      </c>
      <c r="I157" s="247" t="s">
        <v>1176</v>
      </c>
      <c r="J157" s="247">
        <v>50</v>
      </c>
      <c r="K157" s="243"/>
    </row>
    <row r="158" spans="2:11" customFormat="1" ht="15" customHeight="1">
      <c r="B158" s="231"/>
      <c r="C158" s="247" t="s">
        <v>1199</v>
      </c>
      <c r="D158" s="217"/>
      <c r="E158" s="217"/>
      <c r="F158" s="248" t="s">
        <v>1180</v>
      </c>
      <c r="G158" s="217"/>
      <c r="H158" s="247" t="s">
        <v>1214</v>
      </c>
      <c r="I158" s="247" t="s">
        <v>1176</v>
      </c>
      <c r="J158" s="247">
        <v>50</v>
      </c>
      <c r="K158" s="243"/>
    </row>
    <row r="159" spans="2:11" customFormat="1" ht="15" customHeight="1">
      <c r="B159" s="231"/>
      <c r="C159" s="247" t="s">
        <v>107</v>
      </c>
      <c r="D159" s="217"/>
      <c r="E159" s="217"/>
      <c r="F159" s="248" t="s">
        <v>1174</v>
      </c>
      <c r="G159" s="217"/>
      <c r="H159" s="247" t="s">
        <v>1236</v>
      </c>
      <c r="I159" s="247" t="s">
        <v>1176</v>
      </c>
      <c r="J159" s="247" t="s">
        <v>1237</v>
      </c>
      <c r="K159" s="243"/>
    </row>
    <row r="160" spans="2:11" customFormat="1" ht="15" customHeight="1">
      <c r="B160" s="231"/>
      <c r="C160" s="247" t="s">
        <v>1238</v>
      </c>
      <c r="D160" s="217"/>
      <c r="E160" s="217"/>
      <c r="F160" s="248" t="s">
        <v>1174</v>
      </c>
      <c r="G160" s="217"/>
      <c r="H160" s="247" t="s">
        <v>1239</v>
      </c>
      <c r="I160" s="247" t="s">
        <v>1209</v>
      </c>
      <c r="J160" s="247"/>
      <c r="K160" s="243"/>
    </row>
    <row r="161" spans="2:11" customFormat="1" ht="15" customHeight="1">
      <c r="B161" s="249"/>
      <c r="C161" s="235"/>
      <c r="D161" s="235"/>
      <c r="E161" s="235"/>
      <c r="F161" s="235"/>
      <c r="G161" s="235"/>
      <c r="H161" s="235"/>
      <c r="I161" s="235"/>
      <c r="J161" s="235"/>
      <c r="K161" s="250"/>
    </row>
    <row r="162" spans="2:11" customFormat="1" ht="18.75" customHeight="1">
      <c r="B162" s="236"/>
      <c r="C162" s="241"/>
      <c r="D162" s="241"/>
      <c r="E162" s="241"/>
      <c r="F162" s="251"/>
      <c r="G162" s="241"/>
      <c r="H162" s="241"/>
      <c r="I162" s="241"/>
      <c r="J162" s="241"/>
      <c r="K162" s="236"/>
    </row>
    <row r="163" spans="2:11" customFormat="1" ht="18.75" customHeight="1">
      <c r="B163" s="271"/>
      <c r="C163" s="271"/>
      <c r="D163" s="271"/>
      <c r="E163" s="271"/>
      <c r="F163" s="271"/>
      <c r="G163" s="271"/>
      <c r="H163" s="271"/>
      <c r="I163" s="271"/>
      <c r="J163" s="271"/>
      <c r="K163" s="271"/>
    </row>
    <row r="164" spans="2:11" customFormat="1" ht="7.5" customHeight="1">
      <c r="B164" s="261"/>
      <c r="C164" s="262"/>
      <c r="D164" s="262"/>
      <c r="E164" s="262"/>
      <c r="F164" s="262"/>
      <c r="G164" s="262"/>
      <c r="H164" s="262"/>
      <c r="I164" s="262"/>
      <c r="J164" s="262"/>
      <c r="K164" s="263"/>
    </row>
    <row r="165" spans="2:11" customFormat="1" ht="45" customHeight="1">
      <c r="B165" s="264"/>
      <c r="C165" s="338" t="s">
        <v>1240</v>
      </c>
      <c r="D165" s="338"/>
      <c r="E165" s="338"/>
      <c r="F165" s="338"/>
      <c r="G165" s="338"/>
      <c r="H165" s="338"/>
      <c r="I165" s="338"/>
      <c r="J165" s="338"/>
      <c r="K165" s="265"/>
    </row>
    <row r="166" spans="2:11" customFormat="1" ht="17.25" customHeight="1">
      <c r="B166" s="264"/>
      <c r="C166" s="221" t="s">
        <v>1168</v>
      </c>
      <c r="D166" s="221"/>
      <c r="E166" s="221"/>
      <c r="F166" s="221" t="s">
        <v>1169</v>
      </c>
      <c r="G166" s="252"/>
      <c r="H166" s="253" t="s">
        <v>55</v>
      </c>
      <c r="I166" s="253" t="s">
        <v>58</v>
      </c>
      <c r="J166" s="221" t="s">
        <v>1170</v>
      </c>
      <c r="K166" s="265"/>
    </row>
    <row r="167" spans="2:11" customFormat="1" ht="17.25" customHeight="1">
      <c r="B167" s="266"/>
      <c r="C167" s="223" t="s">
        <v>1171</v>
      </c>
      <c r="D167" s="223"/>
      <c r="E167" s="223"/>
      <c r="F167" s="224" t="s">
        <v>1172</v>
      </c>
      <c r="G167" s="254"/>
      <c r="H167" s="255"/>
      <c r="I167" s="255"/>
      <c r="J167" s="223" t="s">
        <v>1173</v>
      </c>
      <c r="K167" s="267"/>
    </row>
    <row r="168" spans="2:11" customFormat="1" ht="5.25" customHeight="1">
      <c r="B168" s="231"/>
      <c r="C168" s="226"/>
      <c r="D168" s="226"/>
      <c r="E168" s="226"/>
      <c r="F168" s="226"/>
      <c r="G168" s="227"/>
      <c r="H168" s="226"/>
      <c r="I168" s="226"/>
      <c r="J168" s="226"/>
      <c r="K168" s="243"/>
    </row>
    <row r="169" spans="2:11" customFormat="1" ht="15" customHeight="1">
      <c r="B169" s="231"/>
      <c r="C169" s="217" t="s">
        <v>1177</v>
      </c>
      <c r="D169" s="217"/>
      <c r="E169" s="217"/>
      <c r="F169" s="229" t="s">
        <v>1174</v>
      </c>
      <c r="G169" s="217"/>
      <c r="H169" s="217" t="s">
        <v>1214</v>
      </c>
      <c r="I169" s="217" t="s">
        <v>1176</v>
      </c>
      <c r="J169" s="217">
        <v>120</v>
      </c>
      <c r="K169" s="243"/>
    </row>
    <row r="170" spans="2:11" customFormat="1" ht="15" customHeight="1">
      <c r="B170" s="231"/>
      <c r="C170" s="217" t="s">
        <v>1223</v>
      </c>
      <c r="D170" s="217"/>
      <c r="E170" s="217"/>
      <c r="F170" s="229" t="s">
        <v>1174</v>
      </c>
      <c r="G170" s="217"/>
      <c r="H170" s="217" t="s">
        <v>1224</v>
      </c>
      <c r="I170" s="217" t="s">
        <v>1176</v>
      </c>
      <c r="J170" s="217" t="s">
        <v>1225</v>
      </c>
      <c r="K170" s="243"/>
    </row>
    <row r="171" spans="2:11" customFormat="1" ht="15" customHeight="1">
      <c r="B171" s="231"/>
      <c r="C171" s="217" t="s">
        <v>85</v>
      </c>
      <c r="D171" s="217"/>
      <c r="E171" s="217"/>
      <c r="F171" s="229" t="s">
        <v>1174</v>
      </c>
      <c r="G171" s="217"/>
      <c r="H171" s="217" t="s">
        <v>1241</v>
      </c>
      <c r="I171" s="217" t="s">
        <v>1176</v>
      </c>
      <c r="J171" s="217" t="s">
        <v>1225</v>
      </c>
      <c r="K171" s="243"/>
    </row>
    <row r="172" spans="2:11" customFormat="1" ht="15" customHeight="1">
      <c r="B172" s="231"/>
      <c r="C172" s="217" t="s">
        <v>1179</v>
      </c>
      <c r="D172" s="217"/>
      <c r="E172" s="217"/>
      <c r="F172" s="229" t="s">
        <v>1180</v>
      </c>
      <c r="G172" s="217"/>
      <c r="H172" s="217" t="s">
        <v>1241</v>
      </c>
      <c r="I172" s="217" t="s">
        <v>1176</v>
      </c>
      <c r="J172" s="217">
        <v>50</v>
      </c>
      <c r="K172" s="243"/>
    </row>
    <row r="173" spans="2:11" customFormat="1" ht="15" customHeight="1">
      <c r="B173" s="231"/>
      <c r="C173" s="217" t="s">
        <v>1182</v>
      </c>
      <c r="D173" s="217"/>
      <c r="E173" s="217"/>
      <c r="F173" s="229" t="s">
        <v>1174</v>
      </c>
      <c r="G173" s="217"/>
      <c r="H173" s="217" t="s">
        <v>1241</v>
      </c>
      <c r="I173" s="217" t="s">
        <v>1184</v>
      </c>
      <c r="J173" s="217"/>
      <c r="K173" s="243"/>
    </row>
    <row r="174" spans="2:11" customFormat="1" ht="15" customHeight="1">
      <c r="B174" s="231"/>
      <c r="C174" s="217" t="s">
        <v>1193</v>
      </c>
      <c r="D174" s="217"/>
      <c r="E174" s="217"/>
      <c r="F174" s="229" t="s">
        <v>1180</v>
      </c>
      <c r="G174" s="217"/>
      <c r="H174" s="217" t="s">
        <v>1241</v>
      </c>
      <c r="I174" s="217" t="s">
        <v>1176</v>
      </c>
      <c r="J174" s="217">
        <v>50</v>
      </c>
      <c r="K174" s="243"/>
    </row>
    <row r="175" spans="2:11" customFormat="1" ht="15" customHeight="1">
      <c r="B175" s="231"/>
      <c r="C175" s="217" t="s">
        <v>1201</v>
      </c>
      <c r="D175" s="217"/>
      <c r="E175" s="217"/>
      <c r="F175" s="229" t="s">
        <v>1180</v>
      </c>
      <c r="G175" s="217"/>
      <c r="H175" s="217" t="s">
        <v>1241</v>
      </c>
      <c r="I175" s="217" t="s">
        <v>1176</v>
      </c>
      <c r="J175" s="217">
        <v>50</v>
      </c>
      <c r="K175" s="243"/>
    </row>
    <row r="176" spans="2:11" customFormat="1" ht="15" customHeight="1">
      <c r="B176" s="231"/>
      <c r="C176" s="217" t="s">
        <v>1199</v>
      </c>
      <c r="D176" s="217"/>
      <c r="E176" s="217"/>
      <c r="F176" s="229" t="s">
        <v>1180</v>
      </c>
      <c r="G176" s="217"/>
      <c r="H176" s="217" t="s">
        <v>1241</v>
      </c>
      <c r="I176" s="217" t="s">
        <v>1176</v>
      </c>
      <c r="J176" s="217">
        <v>50</v>
      </c>
      <c r="K176" s="243"/>
    </row>
    <row r="177" spans="2:11" customFormat="1" ht="15" customHeight="1">
      <c r="B177" s="231"/>
      <c r="C177" s="217" t="s">
        <v>121</v>
      </c>
      <c r="D177" s="217"/>
      <c r="E177" s="217"/>
      <c r="F177" s="229" t="s">
        <v>1174</v>
      </c>
      <c r="G177" s="217"/>
      <c r="H177" s="217" t="s">
        <v>1242</v>
      </c>
      <c r="I177" s="217" t="s">
        <v>1243</v>
      </c>
      <c r="J177" s="217"/>
      <c r="K177" s="243"/>
    </row>
    <row r="178" spans="2:11" customFormat="1" ht="15" customHeight="1">
      <c r="B178" s="231"/>
      <c r="C178" s="217" t="s">
        <v>58</v>
      </c>
      <c r="D178" s="217"/>
      <c r="E178" s="217"/>
      <c r="F178" s="229" t="s">
        <v>1174</v>
      </c>
      <c r="G178" s="217"/>
      <c r="H178" s="217" t="s">
        <v>1244</v>
      </c>
      <c r="I178" s="217" t="s">
        <v>1245</v>
      </c>
      <c r="J178" s="217">
        <v>1</v>
      </c>
      <c r="K178" s="243"/>
    </row>
    <row r="179" spans="2:11" customFormat="1" ht="15" customHeight="1">
      <c r="B179" s="231"/>
      <c r="C179" s="217" t="s">
        <v>54</v>
      </c>
      <c r="D179" s="217"/>
      <c r="E179" s="217"/>
      <c r="F179" s="229" t="s">
        <v>1174</v>
      </c>
      <c r="G179" s="217"/>
      <c r="H179" s="217" t="s">
        <v>1246</v>
      </c>
      <c r="I179" s="217" t="s">
        <v>1176</v>
      </c>
      <c r="J179" s="217">
        <v>20</v>
      </c>
      <c r="K179" s="243"/>
    </row>
    <row r="180" spans="2:11" customFormat="1" ht="15" customHeight="1">
      <c r="B180" s="231"/>
      <c r="C180" s="217" t="s">
        <v>55</v>
      </c>
      <c r="D180" s="217"/>
      <c r="E180" s="217"/>
      <c r="F180" s="229" t="s">
        <v>1174</v>
      </c>
      <c r="G180" s="217"/>
      <c r="H180" s="217" t="s">
        <v>1247</v>
      </c>
      <c r="I180" s="217" t="s">
        <v>1176</v>
      </c>
      <c r="J180" s="217">
        <v>255</v>
      </c>
      <c r="K180" s="243"/>
    </row>
    <row r="181" spans="2:11" customFormat="1" ht="15" customHeight="1">
      <c r="B181" s="231"/>
      <c r="C181" s="217" t="s">
        <v>122</v>
      </c>
      <c r="D181" s="217"/>
      <c r="E181" s="217"/>
      <c r="F181" s="229" t="s">
        <v>1174</v>
      </c>
      <c r="G181" s="217"/>
      <c r="H181" s="217" t="s">
        <v>1138</v>
      </c>
      <c r="I181" s="217" t="s">
        <v>1176</v>
      </c>
      <c r="J181" s="217">
        <v>10</v>
      </c>
      <c r="K181" s="243"/>
    </row>
    <row r="182" spans="2:11" customFormat="1" ht="15" customHeight="1">
      <c r="B182" s="231"/>
      <c r="C182" s="217" t="s">
        <v>123</v>
      </c>
      <c r="D182" s="217"/>
      <c r="E182" s="217"/>
      <c r="F182" s="229" t="s">
        <v>1174</v>
      </c>
      <c r="G182" s="217"/>
      <c r="H182" s="217" t="s">
        <v>1248</v>
      </c>
      <c r="I182" s="217" t="s">
        <v>1209</v>
      </c>
      <c r="J182" s="217"/>
      <c r="K182" s="243"/>
    </row>
    <row r="183" spans="2:11" customFormat="1" ht="15" customHeight="1">
      <c r="B183" s="231"/>
      <c r="C183" s="217" t="s">
        <v>1249</v>
      </c>
      <c r="D183" s="217"/>
      <c r="E183" s="217"/>
      <c r="F183" s="229" t="s">
        <v>1174</v>
      </c>
      <c r="G183" s="217"/>
      <c r="H183" s="217" t="s">
        <v>1250</v>
      </c>
      <c r="I183" s="217" t="s">
        <v>1209</v>
      </c>
      <c r="J183" s="217"/>
      <c r="K183" s="243"/>
    </row>
    <row r="184" spans="2:11" customFormat="1" ht="15" customHeight="1">
      <c r="B184" s="231"/>
      <c r="C184" s="217" t="s">
        <v>1238</v>
      </c>
      <c r="D184" s="217"/>
      <c r="E184" s="217"/>
      <c r="F184" s="229" t="s">
        <v>1174</v>
      </c>
      <c r="G184" s="217"/>
      <c r="H184" s="217" t="s">
        <v>1251</v>
      </c>
      <c r="I184" s="217" t="s">
        <v>1209</v>
      </c>
      <c r="J184" s="217"/>
      <c r="K184" s="243"/>
    </row>
    <row r="185" spans="2:11" customFormat="1" ht="15" customHeight="1">
      <c r="B185" s="231"/>
      <c r="C185" s="217" t="s">
        <v>125</v>
      </c>
      <c r="D185" s="217"/>
      <c r="E185" s="217"/>
      <c r="F185" s="229" t="s">
        <v>1180</v>
      </c>
      <c r="G185" s="217"/>
      <c r="H185" s="217" t="s">
        <v>1252</v>
      </c>
      <c r="I185" s="217" t="s">
        <v>1176</v>
      </c>
      <c r="J185" s="217">
        <v>50</v>
      </c>
      <c r="K185" s="243"/>
    </row>
    <row r="186" spans="2:11" customFormat="1" ht="15" customHeight="1">
      <c r="B186" s="231"/>
      <c r="C186" s="217" t="s">
        <v>1253</v>
      </c>
      <c r="D186" s="217"/>
      <c r="E186" s="217"/>
      <c r="F186" s="229" t="s">
        <v>1180</v>
      </c>
      <c r="G186" s="217"/>
      <c r="H186" s="217" t="s">
        <v>1254</v>
      </c>
      <c r="I186" s="217" t="s">
        <v>1255</v>
      </c>
      <c r="J186" s="217"/>
      <c r="K186" s="243"/>
    </row>
    <row r="187" spans="2:11" customFormat="1" ht="15" customHeight="1">
      <c r="B187" s="231"/>
      <c r="C187" s="217" t="s">
        <v>1256</v>
      </c>
      <c r="D187" s="217"/>
      <c r="E187" s="217"/>
      <c r="F187" s="229" t="s">
        <v>1180</v>
      </c>
      <c r="G187" s="217"/>
      <c r="H187" s="217" t="s">
        <v>1257</v>
      </c>
      <c r="I187" s="217" t="s">
        <v>1255</v>
      </c>
      <c r="J187" s="217"/>
      <c r="K187" s="243"/>
    </row>
    <row r="188" spans="2:11" customFormat="1" ht="15" customHeight="1">
      <c r="B188" s="231"/>
      <c r="C188" s="217" t="s">
        <v>1258</v>
      </c>
      <c r="D188" s="217"/>
      <c r="E188" s="217"/>
      <c r="F188" s="229" t="s">
        <v>1180</v>
      </c>
      <c r="G188" s="217"/>
      <c r="H188" s="217" t="s">
        <v>1259</v>
      </c>
      <c r="I188" s="217" t="s">
        <v>1255</v>
      </c>
      <c r="J188" s="217"/>
      <c r="K188" s="243"/>
    </row>
    <row r="189" spans="2:11" customFormat="1" ht="15" customHeight="1">
      <c r="B189" s="231"/>
      <c r="C189" s="256" t="s">
        <v>1260</v>
      </c>
      <c r="D189" s="217"/>
      <c r="E189" s="217"/>
      <c r="F189" s="229" t="s">
        <v>1180</v>
      </c>
      <c r="G189" s="217"/>
      <c r="H189" s="217" t="s">
        <v>1261</v>
      </c>
      <c r="I189" s="217" t="s">
        <v>1262</v>
      </c>
      <c r="J189" s="257" t="s">
        <v>1263</v>
      </c>
      <c r="K189" s="243"/>
    </row>
    <row r="190" spans="2:11" customFormat="1" ht="15" customHeight="1">
      <c r="B190" s="231"/>
      <c r="C190" s="256" t="s">
        <v>1264</v>
      </c>
      <c r="D190" s="217"/>
      <c r="E190" s="217"/>
      <c r="F190" s="229" t="s">
        <v>1180</v>
      </c>
      <c r="G190" s="217"/>
      <c r="H190" s="217" t="s">
        <v>1265</v>
      </c>
      <c r="I190" s="217" t="s">
        <v>1262</v>
      </c>
      <c r="J190" s="257" t="s">
        <v>1263</v>
      </c>
      <c r="K190" s="243"/>
    </row>
    <row r="191" spans="2:11" customFormat="1" ht="15" customHeight="1">
      <c r="B191" s="231"/>
      <c r="C191" s="256" t="s">
        <v>43</v>
      </c>
      <c r="D191" s="217"/>
      <c r="E191" s="217"/>
      <c r="F191" s="229" t="s">
        <v>1174</v>
      </c>
      <c r="G191" s="217"/>
      <c r="H191" s="214" t="s">
        <v>1266</v>
      </c>
      <c r="I191" s="217" t="s">
        <v>1267</v>
      </c>
      <c r="J191" s="217"/>
      <c r="K191" s="243"/>
    </row>
    <row r="192" spans="2:11" customFormat="1" ht="15" customHeight="1">
      <c r="B192" s="231"/>
      <c r="C192" s="256" t="s">
        <v>1268</v>
      </c>
      <c r="D192" s="217"/>
      <c r="E192" s="217"/>
      <c r="F192" s="229" t="s">
        <v>1174</v>
      </c>
      <c r="G192" s="217"/>
      <c r="H192" s="217" t="s">
        <v>1269</v>
      </c>
      <c r="I192" s="217" t="s">
        <v>1209</v>
      </c>
      <c r="J192" s="217"/>
      <c r="K192" s="243"/>
    </row>
    <row r="193" spans="2:11" customFormat="1" ht="15" customHeight="1">
      <c r="B193" s="231"/>
      <c r="C193" s="256" t="s">
        <v>1270</v>
      </c>
      <c r="D193" s="217"/>
      <c r="E193" s="217"/>
      <c r="F193" s="229" t="s">
        <v>1174</v>
      </c>
      <c r="G193" s="217"/>
      <c r="H193" s="217" t="s">
        <v>1271</v>
      </c>
      <c r="I193" s="217" t="s">
        <v>1209</v>
      </c>
      <c r="J193" s="217"/>
      <c r="K193" s="243"/>
    </row>
    <row r="194" spans="2:11" customFormat="1" ht="15" customHeight="1">
      <c r="B194" s="231"/>
      <c r="C194" s="256" t="s">
        <v>1272</v>
      </c>
      <c r="D194" s="217"/>
      <c r="E194" s="217"/>
      <c r="F194" s="229" t="s">
        <v>1180</v>
      </c>
      <c r="G194" s="217"/>
      <c r="H194" s="217" t="s">
        <v>1273</v>
      </c>
      <c r="I194" s="217" t="s">
        <v>1209</v>
      </c>
      <c r="J194" s="217"/>
      <c r="K194" s="243"/>
    </row>
    <row r="195" spans="2:11" customFormat="1" ht="15" customHeight="1">
      <c r="B195" s="249"/>
      <c r="C195" s="258"/>
      <c r="D195" s="235"/>
      <c r="E195" s="235"/>
      <c r="F195" s="235"/>
      <c r="G195" s="235"/>
      <c r="H195" s="235"/>
      <c r="I195" s="235"/>
      <c r="J195" s="235"/>
      <c r="K195" s="250"/>
    </row>
    <row r="196" spans="2:11" customFormat="1" ht="18.75" customHeight="1">
      <c r="B196" s="236"/>
      <c r="C196" s="241"/>
      <c r="D196" s="241"/>
      <c r="E196" s="241"/>
      <c r="F196" s="251"/>
      <c r="G196" s="241"/>
      <c r="H196" s="241"/>
      <c r="I196" s="241"/>
      <c r="J196" s="241"/>
      <c r="K196" s="236"/>
    </row>
    <row r="197" spans="2:11" customFormat="1" ht="18.75" customHeight="1">
      <c r="B197" s="236"/>
      <c r="C197" s="241"/>
      <c r="D197" s="241"/>
      <c r="E197" s="241"/>
      <c r="F197" s="251"/>
      <c r="G197" s="241"/>
      <c r="H197" s="241"/>
      <c r="I197" s="241"/>
      <c r="J197" s="241"/>
      <c r="K197" s="236"/>
    </row>
    <row r="198" spans="2:11" customFormat="1" ht="18.75" customHeight="1">
      <c r="B198" s="271"/>
      <c r="C198" s="271"/>
      <c r="D198" s="271"/>
      <c r="E198" s="271"/>
      <c r="F198" s="271"/>
      <c r="G198" s="271"/>
      <c r="H198" s="271"/>
      <c r="I198" s="271"/>
      <c r="J198" s="271"/>
      <c r="K198" s="271"/>
    </row>
    <row r="199" spans="2:11" customFormat="1" ht="12">
      <c r="B199" s="261"/>
      <c r="C199" s="262"/>
      <c r="D199" s="262"/>
      <c r="E199" s="262"/>
      <c r="F199" s="262"/>
      <c r="G199" s="262"/>
      <c r="H199" s="262"/>
      <c r="I199" s="262"/>
      <c r="J199" s="262"/>
      <c r="K199" s="263"/>
    </row>
    <row r="200" spans="2:11" customFormat="1" ht="22.2">
      <c r="B200" s="264"/>
      <c r="C200" s="338" t="s">
        <v>1274</v>
      </c>
      <c r="D200" s="338"/>
      <c r="E200" s="338"/>
      <c r="F200" s="338"/>
      <c r="G200" s="338"/>
      <c r="H200" s="338"/>
      <c r="I200" s="338"/>
      <c r="J200" s="338"/>
      <c r="K200" s="265"/>
    </row>
    <row r="201" spans="2:11" customFormat="1" ht="25.5" customHeight="1">
      <c r="B201" s="264"/>
      <c r="C201" s="259" t="s">
        <v>1275</v>
      </c>
      <c r="D201" s="259"/>
      <c r="E201" s="259"/>
      <c r="F201" s="259" t="s">
        <v>1276</v>
      </c>
      <c r="G201" s="260"/>
      <c r="H201" s="339" t="s">
        <v>1277</v>
      </c>
      <c r="I201" s="339"/>
      <c r="J201" s="339"/>
      <c r="K201" s="265"/>
    </row>
    <row r="202" spans="2:11" customFormat="1" ht="5.25" customHeight="1">
      <c r="B202" s="231"/>
      <c r="C202" s="226"/>
      <c r="D202" s="226"/>
      <c r="E202" s="226"/>
      <c r="F202" s="226"/>
      <c r="G202" s="241"/>
      <c r="H202" s="226"/>
      <c r="I202" s="226"/>
      <c r="J202" s="226"/>
      <c r="K202" s="243"/>
    </row>
    <row r="203" spans="2:11" customFormat="1" ht="15" customHeight="1">
      <c r="B203" s="231"/>
      <c r="C203" s="217" t="s">
        <v>1267</v>
      </c>
      <c r="D203" s="217"/>
      <c r="E203" s="217"/>
      <c r="F203" s="229" t="s">
        <v>44</v>
      </c>
      <c r="G203" s="217"/>
      <c r="H203" s="337" t="s">
        <v>1278</v>
      </c>
      <c r="I203" s="337"/>
      <c r="J203" s="337"/>
      <c r="K203" s="243"/>
    </row>
    <row r="204" spans="2:11" customFormat="1" ht="15" customHeight="1">
      <c r="B204" s="231"/>
      <c r="C204" s="217"/>
      <c r="D204" s="217"/>
      <c r="E204" s="217"/>
      <c r="F204" s="229" t="s">
        <v>45</v>
      </c>
      <c r="G204" s="217"/>
      <c r="H204" s="337" t="s">
        <v>1279</v>
      </c>
      <c r="I204" s="337"/>
      <c r="J204" s="337"/>
      <c r="K204" s="243"/>
    </row>
    <row r="205" spans="2:11" customFormat="1" ht="15" customHeight="1">
      <c r="B205" s="231"/>
      <c r="C205" s="217"/>
      <c r="D205" s="217"/>
      <c r="E205" s="217"/>
      <c r="F205" s="229" t="s">
        <v>48</v>
      </c>
      <c r="G205" s="217"/>
      <c r="H205" s="337" t="s">
        <v>1280</v>
      </c>
      <c r="I205" s="337"/>
      <c r="J205" s="337"/>
      <c r="K205" s="243"/>
    </row>
    <row r="206" spans="2:11" customFormat="1" ht="15" customHeight="1">
      <c r="B206" s="231"/>
      <c r="C206" s="217"/>
      <c r="D206" s="217"/>
      <c r="E206" s="217"/>
      <c r="F206" s="229" t="s">
        <v>46</v>
      </c>
      <c r="G206" s="217"/>
      <c r="H206" s="337" t="s">
        <v>1281</v>
      </c>
      <c r="I206" s="337"/>
      <c r="J206" s="337"/>
      <c r="K206" s="243"/>
    </row>
    <row r="207" spans="2:11" customFormat="1" ht="15" customHeight="1">
      <c r="B207" s="231"/>
      <c r="C207" s="217"/>
      <c r="D207" s="217"/>
      <c r="E207" s="217"/>
      <c r="F207" s="229" t="s">
        <v>47</v>
      </c>
      <c r="G207" s="217"/>
      <c r="H207" s="337" t="s">
        <v>1282</v>
      </c>
      <c r="I207" s="337"/>
      <c r="J207" s="337"/>
      <c r="K207" s="243"/>
    </row>
    <row r="208" spans="2:11" customFormat="1" ht="15" customHeight="1">
      <c r="B208" s="231"/>
      <c r="C208" s="217"/>
      <c r="D208" s="217"/>
      <c r="E208" s="217"/>
      <c r="F208" s="229"/>
      <c r="G208" s="217"/>
      <c r="H208" s="217"/>
      <c r="I208" s="217"/>
      <c r="J208" s="217"/>
      <c r="K208" s="243"/>
    </row>
    <row r="209" spans="2:11" customFormat="1" ht="15" customHeight="1">
      <c r="B209" s="231"/>
      <c r="C209" s="217" t="s">
        <v>1221</v>
      </c>
      <c r="D209" s="217"/>
      <c r="E209" s="217"/>
      <c r="F209" s="229" t="s">
        <v>79</v>
      </c>
      <c r="G209" s="217"/>
      <c r="H209" s="337" t="s">
        <v>1283</v>
      </c>
      <c r="I209" s="337"/>
      <c r="J209" s="337"/>
      <c r="K209" s="243"/>
    </row>
    <row r="210" spans="2:11" customFormat="1" ht="15" customHeight="1">
      <c r="B210" s="231"/>
      <c r="C210" s="217"/>
      <c r="D210" s="217"/>
      <c r="E210" s="217"/>
      <c r="F210" s="229" t="s">
        <v>1117</v>
      </c>
      <c r="G210" s="217"/>
      <c r="H210" s="337" t="s">
        <v>1118</v>
      </c>
      <c r="I210" s="337"/>
      <c r="J210" s="337"/>
      <c r="K210" s="243"/>
    </row>
    <row r="211" spans="2:11" customFormat="1" ht="15" customHeight="1">
      <c r="B211" s="231"/>
      <c r="C211" s="217"/>
      <c r="D211" s="217"/>
      <c r="E211" s="217"/>
      <c r="F211" s="229" t="s">
        <v>1115</v>
      </c>
      <c r="G211" s="217"/>
      <c r="H211" s="337" t="s">
        <v>1284</v>
      </c>
      <c r="I211" s="337"/>
      <c r="J211" s="337"/>
      <c r="K211" s="243"/>
    </row>
    <row r="212" spans="2:11" customFormat="1" ht="15" customHeight="1">
      <c r="B212" s="286"/>
      <c r="C212" s="217"/>
      <c r="D212" s="217"/>
      <c r="E212" s="217"/>
      <c r="F212" s="229" t="s">
        <v>1119</v>
      </c>
      <c r="G212" s="256"/>
      <c r="H212" s="336" t="s">
        <v>1120</v>
      </c>
      <c r="I212" s="336"/>
      <c r="J212" s="336"/>
      <c r="K212" s="287"/>
    </row>
    <row r="213" spans="2:11" customFormat="1" ht="15" customHeight="1">
      <c r="B213" s="286"/>
      <c r="C213" s="217"/>
      <c r="D213" s="217"/>
      <c r="E213" s="217"/>
      <c r="F213" s="229" t="s">
        <v>1121</v>
      </c>
      <c r="G213" s="256"/>
      <c r="H213" s="336" t="s">
        <v>1064</v>
      </c>
      <c r="I213" s="336"/>
      <c r="J213" s="336"/>
      <c r="K213" s="287"/>
    </row>
    <row r="214" spans="2:11" customFormat="1" ht="15" customHeight="1">
      <c r="B214" s="286"/>
      <c r="C214" s="217"/>
      <c r="D214" s="217"/>
      <c r="E214" s="217"/>
      <c r="F214" s="229"/>
      <c r="G214" s="256"/>
      <c r="H214" s="247"/>
      <c r="I214" s="247"/>
      <c r="J214" s="247"/>
      <c r="K214" s="287"/>
    </row>
    <row r="215" spans="2:11" customFormat="1" ht="15" customHeight="1">
      <c r="B215" s="286"/>
      <c r="C215" s="217" t="s">
        <v>1245</v>
      </c>
      <c r="D215" s="217"/>
      <c r="E215" s="217"/>
      <c r="F215" s="229">
        <v>1</v>
      </c>
      <c r="G215" s="256"/>
      <c r="H215" s="336" t="s">
        <v>1285</v>
      </c>
      <c r="I215" s="336"/>
      <c r="J215" s="336"/>
      <c r="K215" s="287"/>
    </row>
    <row r="216" spans="2:11" customFormat="1" ht="15" customHeight="1">
      <c r="B216" s="286"/>
      <c r="C216" s="217"/>
      <c r="D216" s="217"/>
      <c r="E216" s="217"/>
      <c r="F216" s="229">
        <v>2</v>
      </c>
      <c r="G216" s="256"/>
      <c r="H216" s="336" t="s">
        <v>1286</v>
      </c>
      <c r="I216" s="336"/>
      <c r="J216" s="336"/>
      <c r="K216" s="287"/>
    </row>
    <row r="217" spans="2:11" customFormat="1" ht="15" customHeight="1">
      <c r="B217" s="286"/>
      <c r="C217" s="217"/>
      <c r="D217" s="217"/>
      <c r="E217" s="217"/>
      <c r="F217" s="229">
        <v>3</v>
      </c>
      <c r="G217" s="256"/>
      <c r="H217" s="336" t="s">
        <v>1287</v>
      </c>
      <c r="I217" s="336"/>
      <c r="J217" s="336"/>
      <c r="K217" s="287"/>
    </row>
    <row r="218" spans="2:11" customFormat="1" ht="15" customHeight="1">
      <c r="B218" s="286"/>
      <c r="C218" s="217"/>
      <c r="D218" s="217"/>
      <c r="E218" s="217"/>
      <c r="F218" s="229">
        <v>4</v>
      </c>
      <c r="G218" s="256"/>
      <c r="H218" s="336" t="s">
        <v>1288</v>
      </c>
      <c r="I218" s="336"/>
      <c r="J218" s="336"/>
      <c r="K218" s="287"/>
    </row>
    <row r="219" spans="2:11" customFormat="1" ht="12.75" customHeight="1">
      <c r="B219" s="288"/>
      <c r="C219" s="289"/>
      <c r="D219" s="289"/>
      <c r="E219" s="289"/>
      <c r="F219" s="289"/>
      <c r="G219" s="289"/>
      <c r="H219" s="289"/>
      <c r="I219" s="289"/>
      <c r="J219" s="289"/>
      <c r="K219" s="290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d4a518-432c-41a3-a820-8db4c30f793b">
      <Terms xmlns="http://schemas.microsoft.com/office/infopath/2007/PartnerControls"/>
    </lcf76f155ced4ddcb4097134ff3c332f>
    <TaxCatchAll xmlns="1cd912cf-f597-4e6f-81be-1352a7a3be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EFAF052DCD3843B1444F0AFAC1399F" ma:contentTypeVersion="13" ma:contentTypeDescription="Vytvoří nový dokument" ma:contentTypeScope="" ma:versionID="33f9b885eea4a076cec4394f2eb425b8">
  <xsd:schema xmlns:xsd="http://www.w3.org/2001/XMLSchema" xmlns:xs="http://www.w3.org/2001/XMLSchema" xmlns:p="http://schemas.microsoft.com/office/2006/metadata/properties" xmlns:ns2="32d4a518-432c-41a3-a820-8db4c30f793b" xmlns:ns3="1cd912cf-f597-4e6f-81be-1352a7a3be36" targetNamespace="http://schemas.microsoft.com/office/2006/metadata/properties" ma:root="true" ma:fieldsID="5c58d80369c6667e5a248943e8a99acb" ns2:_="" ns3:_="">
    <xsd:import namespace="32d4a518-432c-41a3-a820-8db4c30f793b"/>
    <xsd:import namespace="1cd912cf-f597-4e6f-81be-1352a7a3b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d4a518-432c-41a3-a820-8db4c30f7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db80b279-50d4-4448-8907-f00433b4a2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912cf-f597-4e6f-81be-1352a7a3be3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fd08639-734b-473d-a32e-88e38356120c}" ma:internalName="TaxCatchAll" ma:showField="CatchAllData" ma:web="1cd912cf-f597-4e6f-81be-1352a7a3be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AFB49E-08AF-4583-AAA7-3BD16544F2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B653F1-1CCF-47C9-B462-E7BEB693B590}">
  <ds:schemaRefs>
    <ds:schemaRef ds:uri="http://schemas.microsoft.com/office/2006/metadata/properties"/>
    <ds:schemaRef ds:uri="http://schemas.microsoft.com/office/infopath/2007/PartnerControls"/>
    <ds:schemaRef ds:uri="32d4a518-432c-41a3-a820-8db4c30f793b"/>
    <ds:schemaRef ds:uri="1cd912cf-f597-4e6f-81be-1352a7a3be36"/>
  </ds:schemaRefs>
</ds:datastoreItem>
</file>

<file path=customXml/itemProps3.xml><?xml version="1.0" encoding="utf-8"?>
<ds:datastoreItem xmlns:ds="http://schemas.openxmlformats.org/officeDocument/2006/customXml" ds:itemID="{C856D1CB-0696-4984-AF1A-887BEDD4B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d4a518-432c-41a3-a820-8db4c30f793b"/>
    <ds:schemaRef ds:uri="1cd912cf-f597-4e6f-81be-1352a7a3be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Rekapitulace stavby</vt:lpstr>
      <vt:lpstr>1 - Bourací práce</vt:lpstr>
      <vt:lpstr>2 - Nové konstrukce</vt:lpstr>
      <vt:lpstr>3 - Odstranění původního ...</vt:lpstr>
      <vt:lpstr>4 - Kompletní řešení páso...</vt:lpstr>
      <vt:lpstr>VRN - Vedlejší rozpočtové...</vt:lpstr>
      <vt:lpstr>Seznam figur</vt:lpstr>
      <vt:lpstr>Pokyny pro vyplnění</vt:lpstr>
      <vt:lpstr>'1 - Bourací práce'!Názvy_tisku</vt:lpstr>
      <vt:lpstr>'2 - Nové konstrukce'!Názvy_tisku</vt:lpstr>
      <vt:lpstr>'3 - Odstranění původního ...'!Názvy_tisku</vt:lpstr>
      <vt:lpstr>'4 - Kompletní řešení páso...'!Názvy_tisku</vt:lpstr>
      <vt:lpstr>'Rekapitulace stavby'!Názvy_tisku</vt:lpstr>
      <vt:lpstr>'Seznam figur'!Názvy_tisku</vt:lpstr>
      <vt:lpstr>'VRN - Vedlejší rozpočtové...'!Názvy_tisku</vt:lpstr>
      <vt:lpstr>'1 - Bourací práce'!Oblast_tisku</vt:lpstr>
      <vt:lpstr>'2 - Nové konstrukce'!Oblast_tisku</vt:lpstr>
      <vt:lpstr>'3 - Odstranění původního ...'!Oblast_tisku</vt:lpstr>
      <vt:lpstr>'4 - Kompletní řešení páso...'!Oblast_tisku</vt:lpstr>
      <vt:lpstr>'Pokyny pro vyplnění'!Oblast_tisku</vt:lpstr>
      <vt:lpstr>'Rekapitulace stavby'!Oblast_tisku</vt:lpstr>
      <vt:lpstr>'Seznam figur'!Oblast_tisku</vt:lpstr>
      <vt:lpstr>'VRN - Vedlejší rozpočtové...'!Oblast_tisku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Terezie horackova</dc:creator>
  <cp:keywords/>
  <dc:description/>
  <cp:lastModifiedBy>Jan Simon</cp:lastModifiedBy>
  <cp:revision/>
  <dcterms:created xsi:type="dcterms:W3CDTF">2026-04-09T11:12:11Z</dcterms:created>
  <dcterms:modified xsi:type="dcterms:W3CDTF">2026-04-09T13:48:21Z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0x010100E1EFAF052DCD3843B1444F0AFAC1399F</vt:lpwstr>
  </property>
  <property fmtid="{D5CDD505-2E9C-101B-9397-08002B2CF9AE}" pid="3" name="MediaServiceImageTags">
    <vt:lpwstr/>
  </property>
</Properties>
</file>