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8800" windowHeight="12225" firstSheet="1" activeTab="4"/>
  </bookViews>
  <sheets>
    <sheet name="Pokyny pro vyplnění" sheetId="11" r:id="rId1"/>
    <sheet name="Stavba" sheetId="1" r:id="rId2"/>
    <sheet name="VzorPolozky" sheetId="10" state="hidden" r:id="rId3"/>
    <sheet name="00 00 Naklady" sheetId="12" r:id="rId4"/>
    <sheet name="SO 01 SO 01.1 Pol" sheetId="13" r:id="rId5"/>
    <sheet name="SO 01 SO 01.2 Pol" sheetId="14" r:id="rId6"/>
    <sheet name="SO 01 SO 01.4 Pol" sheetId="15" r:id="rId7"/>
    <sheet name="SO 01 SO 01.5 Pol" sheetId="16" r:id="rId8"/>
    <sheet name="SO 01 SO 01.6 Pol" sheetId="17" r:id="rId9"/>
  </sheets>
  <externalReferences>
    <externalReference r:id="rId10"/>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01 SO 01.1 Pol'!$1:$7</definedName>
    <definedName name="_xlnm.Print_Titles" localSheetId="5">'SO 01 SO 01.2 Pol'!$1:$7</definedName>
    <definedName name="_xlnm.Print_Titles" localSheetId="6">'SO 01 SO 01.4 Pol'!$1:$7</definedName>
    <definedName name="_xlnm.Print_Titles" localSheetId="7">'SO 01 SO 01.5 Pol'!$1:$7</definedName>
    <definedName name="_xlnm.Print_Titles" localSheetId="8">'SO 01 SO 01.6 Pol'!$1:$7</definedName>
    <definedName name="oadresa">Stavba!$D$6</definedName>
    <definedName name="Objednatel" localSheetId="1">Stavba!$D$5</definedName>
    <definedName name="Objekt" localSheetId="1">Stavba!$B$38</definedName>
    <definedName name="_xlnm.Print_Area" localSheetId="3">'00 00 Naklady'!$A$1:$W$20</definedName>
    <definedName name="_xlnm.Print_Area" localSheetId="4">'SO 01 SO 01.1 Pol'!$A$1:$W$300</definedName>
    <definedName name="_xlnm.Print_Area" localSheetId="5">'SO 01 SO 01.2 Pol'!$A$1:$W$94</definedName>
    <definedName name="_xlnm.Print_Area" localSheetId="6">'SO 01 SO 01.4 Pol'!$A$1:$W$139</definedName>
    <definedName name="_xlnm.Print_Area" localSheetId="7">'SO 01 SO 01.5 Pol'!$A$1:$W$183</definedName>
    <definedName name="_xlnm.Print_Area" localSheetId="8">'SO 01 SO 01.6 Pol'!$A$1:$W$47</definedName>
    <definedName name="_xlnm.Print_Area" localSheetId="1">Stavba!$A$1:$J$163</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krouhleni">Stavba!$G$27</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294" i="13"/>
  <c r="G9" i="17" l="1"/>
  <c r="G8" s="1"/>
  <c r="I9"/>
  <c r="I8" s="1"/>
  <c r="K9"/>
  <c r="K8" s="1"/>
  <c r="O9"/>
  <c r="O8" s="1"/>
  <c r="Q9"/>
  <c r="Q8" s="1"/>
  <c r="V9"/>
  <c r="V8" s="1"/>
  <c r="G11"/>
  <c r="G10" s="1"/>
  <c r="I11"/>
  <c r="I10" s="1"/>
  <c r="K11"/>
  <c r="K10" s="1"/>
  <c r="O11"/>
  <c r="O10" s="1"/>
  <c r="Q11"/>
  <c r="Q10" s="1"/>
  <c r="V11"/>
  <c r="V10" s="1"/>
  <c r="G14"/>
  <c r="I14"/>
  <c r="K14"/>
  <c r="O14"/>
  <c r="Q14"/>
  <c r="V14"/>
  <c r="G15"/>
  <c r="M15" s="1"/>
  <c r="I15"/>
  <c r="K15"/>
  <c r="K13" s="1"/>
  <c r="O15"/>
  <c r="Q15"/>
  <c r="V15"/>
  <c r="V13" s="1"/>
  <c r="G17"/>
  <c r="I17"/>
  <c r="K17"/>
  <c r="O17"/>
  <c r="Q17"/>
  <c r="V17"/>
  <c r="G18"/>
  <c r="M18" s="1"/>
  <c r="I18"/>
  <c r="K18"/>
  <c r="O18"/>
  <c r="Q18"/>
  <c r="V18"/>
  <c r="G19"/>
  <c r="M19" s="1"/>
  <c r="I19"/>
  <c r="K19"/>
  <c r="O19"/>
  <c r="Q19"/>
  <c r="V19"/>
  <c r="G20"/>
  <c r="M20" s="1"/>
  <c r="I20"/>
  <c r="K20"/>
  <c r="K16" s="1"/>
  <c r="O20"/>
  <c r="Q20"/>
  <c r="V20"/>
  <c r="G21"/>
  <c r="I21"/>
  <c r="K21"/>
  <c r="M21"/>
  <c r="O21"/>
  <c r="Q21"/>
  <c r="V21"/>
  <c r="G22"/>
  <c r="M22" s="1"/>
  <c r="I22"/>
  <c r="K22"/>
  <c r="O22"/>
  <c r="Q22"/>
  <c r="V22"/>
  <c r="G24"/>
  <c r="I24"/>
  <c r="K24"/>
  <c r="O24"/>
  <c r="O23" s="1"/>
  <c r="Q24"/>
  <c r="V24"/>
  <c r="V23" s="1"/>
  <c r="G26"/>
  <c r="M26" s="1"/>
  <c r="I26"/>
  <c r="K26"/>
  <c r="O26"/>
  <c r="Q26"/>
  <c r="V26"/>
  <c r="G28"/>
  <c r="M28" s="1"/>
  <c r="I28"/>
  <c r="K28"/>
  <c r="O28"/>
  <c r="Q28"/>
  <c r="V28"/>
  <c r="G29"/>
  <c r="M29" s="1"/>
  <c r="I29"/>
  <c r="K29"/>
  <c r="O29"/>
  <c r="Q29"/>
  <c r="V29"/>
  <c r="G31"/>
  <c r="I31"/>
  <c r="I30" s="1"/>
  <c r="K31"/>
  <c r="K30" s="1"/>
  <c r="O31"/>
  <c r="O30" s="1"/>
  <c r="Q31"/>
  <c r="Q30" s="1"/>
  <c r="V31"/>
  <c r="V30" s="1"/>
  <c r="G34"/>
  <c r="M34" s="1"/>
  <c r="I34"/>
  <c r="I33" s="1"/>
  <c r="K34"/>
  <c r="O34"/>
  <c r="Q34"/>
  <c r="V34"/>
  <c r="G35"/>
  <c r="M35" s="1"/>
  <c r="I35"/>
  <c r="K35"/>
  <c r="O35"/>
  <c r="Q35"/>
  <c r="V35"/>
  <c r="G36"/>
  <c r="M36" s="1"/>
  <c r="I36"/>
  <c r="K36"/>
  <c r="O36"/>
  <c r="Q36"/>
  <c r="V36"/>
  <c r="G37"/>
  <c r="M37" s="1"/>
  <c r="I37"/>
  <c r="K37"/>
  <c r="O37"/>
  <c r="O33" s="1"/>
  <c r="Q37"/>
  <c r="V37"/>
  <c r="G38"/>
  <c r="M38" s="1"/>
  <c r="I38"/>
  <c r="K38"/>
  <c r="O38"/>
  <c r="Q38"/>
  <c r="V38"/>
  <c r="G39"/>
  <c r="M39" s="1"/>
  <c r="I39"/>
  <c r="K39"/>
  <c r="O39"/>
  <c r="Q39"/>
  <c r="V39"/>
  <c r="AE41"/>
  <c r="F47" i="1" s="1"/>
  <c r="G9" i="16"/>
  <c r="I9"/>
  <c r="K9"/>
  <c r="O9"/>
  <c r="Q9"/>
  <c r="V9"/>
  <c r="G10"/>
  <c r="M10" s="1"/>
  <c r="I10"/>
  <c r="K10"/>
  <c r="O10"/>
  <c r="Q10"/>
  <c r="V10"/>
  <c r="G12"/>
  <c r="M12" s="1"/>
  <c r="I12"/>
  <c r="K12"/>
  <c r="O12"/>
  <c r="Q12"/>
  <c r="V12"/>
  <c r="G14"/>
  <c r="M14" s="1"/>
  <c r="I14"/>
  <c r="I8" s="1"/>
  <c r="K14"/>
  <c r="O14"/>
  <c r="Q14"/>
  <c r="Q8" s="1"/>
  <c r="V14"/>
  <c r="G17"/>
  <c r="M17" s="1"/>
  <c r="I17"/>
  <c r="K17"/>
  <c r="O17"/>
  <c r="Q17"/>
  <c r="V17"/>
  <c r="G19"/>
  <c r="M19" s="1"/>
  <c r="I19"/>
  <c r="K19"/>
  <c r="O19"/>
  <c r="O16" s="1"/>
  <c r="Q19"/>
  <c r="V19"/>
  <c r="G21"/>
  <c r="M21" s="1"/>
  <c r="I21"/>
  <c r="K21"/>
  <c r="O21"/>
  <c r="Q21"/>
  <c r="V21"/>
  <c r="G23"/>
  <c r="M23" s="1"/>
  <c r="I23"/>
  <c r="K23"/>
  <c r="O23"/>
  <c r="Q23"/>
  <c r="V23"/>
  <c r="G26"/>
  <c r="M26" s="1"/>
  <c r="I26"/>
  <c r="K26"/>
  <c r="O26"/>
  <c r="Q26"/>
  <c r="V26"/>
  <c r="G27"/>
  <c r="M27" s="1"/>
  <c r="I27"/>
  <c r="K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M33" s="1"/>
  <c r="I33"/>
  <c r="K33"/>
  <c r="O33"/>
  <c r="Q33"/>
  <c r="V33"/>
  <c r="G34"/>
  <c r="M34" s="1"/>
  <c r="I34"/>
  <c r="K34"/>
  <c r="O34"/>
  <c r="Q34"/>
  <c r="V34"/>
  <c r="G35"/>
  <c r="M35" s="1"/>
  <c r="I35"/>
  <c r="K35"/>
  <c r="O35"/>
  <c r="Q35"/>
  <c r="V35"/>
  <c r="G36"/>
  <c r="M36" s="1"/>
  <c r="I36"/>
  <c r="K36"/>
  <c r="O36"/>
  <c r="Q36"/>
  <c r="V36"/>
  <c r="G37"/>
  <c r="M37" s="1"/>
  <c r="I37"/>
  <c r="K37"/>
  <c r="O37"/>
  <c r="Q37"/>
  <c r="V37"/>
  <c r="G38"/>
  <c r="M38" s="1"/>
  <c r="I38"/>
  <c r="K38"/>
  <c r="O38"/>
  <c r="Q38"/>
  <c r="V38"/>
  <c r="G39"/>
  <c r="M39" s="1"/>
  <c r="I39"/>
  <c r="K39"/>
  <c r="O39"/>
  <c r="Q39"/>
  <c r="V39"/>
  <c r="G41"/>
  <c r="I41"/>
  <c r="K41"/>
  <c r="M41"/>
  <c r="O41"/>
  <c r="Q41"/>
  <c r="V41"/>
  <c r="G42"/>
  <c r="M42" s="1"/>
  <c r="I42"/>
  <c r="K42"/>
  <c r="O42"/>
  <c r="Q42"/>
  <c r="V42"/>
  <c r="G43"/>
  <c r="M43" s="1"/>
  <c r="I43"/>
  <c r="K43"/>
  <c r="O43"/>
  <c r="Q43"/>
  <c r="V43"/>
  <c r="G44"/>
  <c r="M44" s="1"/>
  <c r="I44"/>
  <c r="K44"/>
  <c r="O44"/>
  <c r="Q44"/>
  <c r="V44"/>
  <c r="G45"/>
  <c r="M45" s="1"/>
  <c r="I45"/>
  <c r="K45"/>
  <c r="O45"/>
  <c r="Q45"/>
  <c r="V45"/>
  <c r="G46"/>
  <c r="M46" s="1"/>
  <c r="I46"/>
  <c r="K46"/>
  <c r="O46"/>
  <c r="Q46"/>
  <c r="V46"/>
  <c r="G47"/>
  <c r="M47" s="1"/>
  <c r="I47"/>
  <c r="K47"/>
  <c r="O47"/>
  <c r="Q47"/>
  <c r="V47"/>
  <c r="G48"/>
  <c r="M48" s="1"/>
  <c r="I48"/>
  <c r="K48"/>
  <c r="O48"/>
  <c r="Q48"/>
  <c r="V48"/>
  <c r="G49"/>
  <c r="I49"/>
  <c r="K49"/>
  <c r="M49"/>
  <c r="O49"/>
  <c r="Q49"/>
  <c r="V49"/>
  <c r="G50"/>
  <c r="M50" s="1"/>
  <c r="I50"/>
  <c r="K50"/>
  <c r="O50"/>
  <c r="Q50"/>
  <c r="V50"/>
  <c r="G51"/>
  <c r="M51" s="1"/>
  <c r="I51"/>
  <c r="K51"/>
  <c r="O51"/>
  <c r="Q51"/>
  <c r="V51"/>
  <c r="G52"/>
  <c r="M52" s="1"/>
  <c r="I52"/>
  <c r="K52"/>
  <c r="O52"/>
  <c r="Q52"/>
  <c r="V52"/>
  <c r="G53"/>
  <c r="M53" s="1"/>
  <c r="I53"/>
  <c r="K53"/>
  <c r="O53"/>
  <c r="Q53"/>
  <c r="V53"/>
  <c r="G54"/>
  <c r="M54" s="1"/>
  <c r="I54"/>
  <c r="K54"/>
  <c r="O54"/>
  <c r="Q54"/>
  <c r="V54"/>
  <c r="G55"/>
  <c r="M55" s="1"/>
  <c r="I55"/>
  <c r="K55"/>
  <c r="O55"/>
  <c r="Q55"/>
  <c r="V55"/>
  <c r="G56"/>
  <c r="M56" s="1"/>
  <c r="I56"/>
  <c r="K56"/>
  <c r="O56"/>
  <c r="Q56"/>
  <c r="V56"/>
  <c r="G57"/>
  <c r="I57"/>
  <c r="K57"/>
  <c r="M57"/>
  <c r="O57"/>
  <c r="Q57"/>
  <c r="V57"/>
  <c r="G58"/>
  <c r="M58" s="1"/>
  <c r="I58"/>
  <c r="K58"/>
  <c r="O58"/>
  <c r="Q58"/>
  <c r="V58"/>
  <c r="G59"/>
  <c r="M59" s="1"/>
  <c r="I59"/>
  <c r="K59"/>
  <c r="O59"/>
  <c r="Q59"/>
  <c r="V59"/>
  <c r="G60"/>
  <c r="M60" s="1"/>
  <c r="I60"/>
  <c r="K60"/>
  <c r="O60"/>
  <c r="Q60"/>
  <c r="V60"/>
  <c r="G61"/>
  <c r="M61" s="1"/>
  <c r="I61"/>
  <c r="K61"/>
  <c r="O61"/>
  <c r="Q61"/>
  <c r="V61"/>
  <c r="G62"/>
  <c r="M62" s="1"/>
  <c r="I62"/>
  <c r="K62"/>
  <c r="O62"/>
  <c r="Q62"/>
  <c r="V62"/>
  <c r="G63"/>
  <c r="M63" s="1"/>
  <c r="I63"/>
  <c r="K63"/>
  <c r="O63"/>
  <c r="Q63"/>
  <c r="V63"/>
  <c r="G64"/>
  <c r="M64" s="1"/>
  <c r="I64"/>
  <c r="K64"/>
  <c r="O64"/>
  <c r="Q64"/>
  <c r="V64"/>
  <c r="G65"/>
  <c r="I65"/>
  <c r="K65"/>
  <c r="M65"/>
  <c r="O65"/>
  <c r="Q65"/>
  <c r="V65"/>
  <c r="G66"/>
  <c r="M66" s="1"/>
  <c r="I66"/>
  <c r="K66"/>
  <c r="O66"/>
  <c r="Q66"/>
  <c r="V66"/>
  <c r="G67"/>
  <c r="M67" s="1"/>
  <c r="I67"/>
  <c r="K67"/>
  <c r="O67"/>
  <c r="Q67"/>
  <c r="V67"/>
  <c r="G68"/>
  <c r="M68" s="1"/>
  <c r="I68"/>
  <c r="K68"/>
  <c r="O68"/>
  <c r="Q68"/>
  <c r="V68"/>
  <c r="G69"/>
  <c r="M69" s="1"/>
  <c r="I69"/>
  <c r="K69"/>
  <c r="O69"/>
  <c r="Q69"/>
  <c r="V69"/>
  <c r="G70"/>
  <c r="M70" s="1"/>
  <c r="I70"/>
  <c r="K70"/>
  <c r="O70"/>
  <c r="Q70"/>
  <c r="V70"/>
  <c r="G71"/>
  <c r="M71" s="1"/>
  <c r="I71"/>
  <c r="K71"/>
  <c r="O71"/>
  <c r="Q71"/>
  <c r="V71"/>
  <c r="G72"/>
  <c r="M72" s="1"/>
  <c r="I72"/>
  <c r="K72"/>
  <c r="O72"/>
  <c r="Q72"/>
  <c r="V72"/>
  <c r="G73"/>
  <c r="I73"/>
  <c r="K73"/>
  <c r="M73"/>
  <c r="O73"/>
  <c r="Q73"/>
  <c r="V73"/>
  <c r="G74"/>
  <c r="M74" s="1"/>
  <c r="I74"/>
  <c r="K74"/>
  <c r="O74"/>
  <c r="Q74"/>
  <c r="V74"/>
  <c r="G75"/>
  <c r="M75" s="1"/>
  <c r="I75"/>
  <c r="K75"/>
  <c r="O75"/>
  <c r="Q75"/>
  <c r="V75"/>
  <c r="G76"/>
  <c r="M76" s="1"/>
  <c r="I76"/>
  <c r="K76"/>
  <c r="O76"/>
  <c r="Q76"/>
  <c r="V76"/>
  <c r="G77"/>
  <c r="M77" s="1"/>
  <c r="I77"/>
  <c r="K77"/>
  <c r="O77"/>
  <c r="Q77"/>
  <c r="V77"/>
  <c r="G78"/>
  <c r="M78" s="1"/>
  <c r="I78"/>
  <c r="K78"/>
  <c r="O78"/>
  <c r="Q78"/>
  <c r="V78"/>
  <c r="G79"/>
  <c r="M79" s="1"/>
  <c r="I79"/>
  <c r="K79"/>
  <c r="O79"/>
  <c r="Q79"/>
  <c r="V79"/>
  <c r="G80"/>
  <c r="M80" s="1"/>
  <c r="I80"/>
  <c r="K80"/>
  <c r="O80"/>
  <c r="Q80"/>
  <c r="V80"/>
  <c r="G81"/>
  <c r="I81"/>
  <c r="K81"/>
  <c r="M81"/>
  <c r="O81"/>
  <c r="Q81"/>
  <c r="V81"/>
  <c r="G82"/>
  <c r="M82" s="1"/>
  <c r="I82"/>
  <c r="K82"/>
  <c r="O82"/>
  <c r="Q82"/>
  <c r="V82"/>
  <c r="G83"/>
  <c r="M83" s="1"/>
  <c r="I83"/>
  <c r="K83"/>
  <c r="O83"/>
  <c r="Q83"/>
  <c r="V83"/>
  <c r="G84"/>
  <c r="M84" s="1"/>
  <c r="I84"/>
  <c r="K84"/>
  <c r="O84"/>
  <c r="Q84"/>
  <c r="V84"/>
  <c r="G85"/>
  <c r="M85" s="1"/>
  <c r="I85"/>
  <c r="K85"/>
  <c r="O85"/>
  <c r="Q85"/>
  <c r="V85"/>
  <c r="G86"/>
  <c r="M86" s="1"/>
  <c r="I86"/>
  <c r="K86"/>
  <c r="O86"/>
  <c r="Q86"/>
  <c r="V86"/>
  <c r="G87"/>
  <c r="M87" s="1"/>
  <c r="I87"/>
  <c r="K87"/>
  <c r="O87"/>
  <c r="Q87"/>
  <c r="V87"/>
  <c r="G88"/>
  <c r="M88" s="1"/>
  <c r="I88"/>
  <c r="K88"/>
  <c r="O88"/>
  <c r="Q88"/>
  <c r="V88"/>
  <c r="G89"/>
  <c r="I89"/>
  <c r="K89"/>
  <c r="M89"/>
  <c r="O89"/>
  <c r="Q89"/>
  <c r="V89"/>
  <c r="G90"/>
  <c r="M90" s="1"/>
  <c r="I90"/>
  <c r="K90"/>
  <c r="O90"/>
  <c r="Q90"/>
  <c r="V90"/>
  <c r="G91"/>
  <c r="M91" s="1"/>
  <c r="I91"/>
  <c r="K91"/>
  <c r="O91"/>
  <c r="Q91"/>
  <c r="V91"/>
  <c r="G92"/>
  <c r="M92" s="1"/>
  <c r="I92"/>
  <c r="K92"/>
  <c r="O92"/>
  <c r="Q92"/>
  <c r="V92"/>
  <c r="G93"/>
  <c r="M93" s="1"/>
  <c r="I93"/>
  <c r="K93"/>
  <c r="O93"/>
  <c r="Q93"/>
  <c r="V93"/>
  <c r="G94"/>
  <c r="M94" s="1"/>
  <c r="I94"/>
  <c r="K94"/>
  <c r="O94"/>
  <c r="Q94"/>
  <c r="V94"/>
  <c r="G95"/>
  <c r="M95" s="1"/>
  <c r="I95"/>
  <c r="K95"/>
  <c r="O95"/>
  <c r="Q95"/>
  <c r="V95"/>
  <c r="G96"/>
  <c r="M96" s="1"/>
  <c r="I96"/>
  <c r="K96"/>
  <c r="O96"/>
  <c r="Q96"/>
  <c r="V96"/>
  <c r="G97"/>
  <c r="I97"/>
  <c r="K97"/>
  <c r="M97"/>
  <c r="O97"/>
  <c r="Q97"/>
  <c r="V97"/>
  <c r="G98"/>
  <c r="M98" s="1"/>
  <c r="I98"/>
  <c r="K98"/>
  <c r="O98"/>
  <c r="Q98"/>
  <c r="V98"/>
  <c r="G99"/>
  <c r="M99" s="1"/>
  <c r="I99"/>
  <c r="K99"/>
  <c r="O99"/>
  <c r="Q99"/>
  <c r="V99"/>
  <c r="G100"/>
  <c r="M100" s="1"/>
  <c r="I100"/>
  <c r="K100"/>
  <c r="O100"/>
  <c r="Q100"/>
  <c r="V100"/>
  <c r="G101"/>
  <c r="M101" s="1"/>
  <c r="I101"/>
  <c r="K101"/>
  <c r="O101"/>
  <c r="Q101"/>
  <c r="V101"/>
  <c r="G102"/>
  <c r="M102" s="1"/>
  <c r="I102"/>
  <c r="K102"/>
  <c r="O102"/>
  <c r="Q102"/>
  <c r="V102"/>
  <c r="G104"/>
  <c r="M104" s="1"/>
  <c r="I104"/>
  <c r="K104"/>
  <c r="O104"/>
  <c r="Q104"/>
  <c r="V104"/>
  <c r="G105"/>
  <c r="M105" s="1"/>
  <c r="I105"/>
  <c r="K105"/>
  <c r="O105"/>
  <c r="Q105"/>
  <c r="V105"/>
  <c r="G106"/>
  <c r="M106" s="1"/>
  <c r="I106"/>
  <c r="K106"/>
  <c r="O106"/>
  <c r="Q106"/>
  <c r="V106"/>
  <c r="G107"/>
  <c r="M107" s="1"/>
  <c r="I107"/>
  <c r="K107"/>
  <c r="O107"/>
  <c r="Q107"/>
  <c r="V107"/>
  <c r="G108"/>
  <c r="M108" s="1"/>
  <c r="I108"/>
  <c r="K108"/>
  <c r="O108"/>
  <c r="Q108"/>
  <c r="V108"/>
  <c r="G109"/>
  <c r="M109" s="1"/>
  <c r="I109"/>
  <c r="K109"/>
  <c r="O109"/>
  <c r="Q109"/>
  <c r="V109"/>
  <c r="G110"/>
  <c r="M110" s="1"/>
  <c r="I110"/>
  <c r="K110"/>
  <c r="O110"/>
  <c r="Q110"/>
  <c r="V110"/>
  <c r="G111"/>
  <c r="M111" s="1"/>
  <c r="I111"/>
  <c r="K111"/>
  <c r="O111"/>
  <c r="Q111"/>
  <c r="V111"/>
  <c r="G112"/>
  <c r="M112" s="1"/>
  <c r="I112"/>
  <c r="K112"/>
  <c r="O112"/>
  <c r="Q112"/>
  <c r="V112"/>
  <c r="G113"/>
  <c r="M113" s="1"/>
  <c r="I113"/>
  <c r="K113"/>
  <c r="O113"/>
  <c r="Q113"/>
  <c r="V113"/>
  <c r="G114"/>
  <c r="M114" s="1"/>
  <c r="I114"/>
  <c r="K114"/>
  <c r="O114"/>
  <c r="Q114"/>
  <c r="V114"/>
  <c r="G115"/>
  <c r="M115" s="1"/>
  <c r="I115"/>
  <c r="K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M122" s="1"/>
  <c r="I122"/>
  <c r="K122"/>
  <c r="O122"/>
  <c r="Q122"/>
  <c r="V122"/>
  <c r="G123"/>
  <c r="M123" s="1"/>
  <c r="I123"/>
  <c r="K123"/>
  <c r="O123"/>
  <c r="Q123"/>
  <c r="V123"/>
  <c r="G124"/>
  <c r="M124" s="1"/>
  <c r="I124"/>
  <c r="K124"/>
  <c r="O124"/>
  <c r="Q124"/>
  <c r="V124"/>
  <c r="G125"/>
  <c r="M125" s="1"/>
  <c r="I125"/>
  <c r="K125"/>
  <c r="O125"/>
  <c r="Q125"/>
  <c r="V125"/>
  <c r="G126"/>
  <c r="M126" s="1"/>
  <c r="I126"/>
  <c r="K126"/>
  <c r="O126"/>
  <c r="Q126"/>
  <c r="V126"/>
  <c r="G127"/>
  <c r="M127" s="1"/>
  <c r="I127"/>
  <c r="K127"/>
  <c r="O127"/>
  <c r="Q127"/>
  <c r="V127"/>
  <c r="G128"/>
  <c r="M128" s="1"/>
  <c r="I128"/>
  <c r="K128"/>
  <c r="O128"/>
  <c r="Q128"/>
  <c r="V128"/>
  <c r="G129"/>
  <c r="M129" s="1"/>
  <c r="I129"/>
  <c r="K129"/>
  <c r="O129"/>
  <c r="Q129"/>
  <c r="V129"/>
  <c r="G130"/>
  <c r="M130" s="1"/>
  <c r="I130"/>
  <c r="K130"/>
  <c r="O130"/>
  <c r="Q130"/>
  <c r="V130"/>
  <c r="G131"/>
  <c r="M131" s="1"/>
  <c r="I131"/>
  <c r="K131"/>
  <c r="O131"/>
  <c r="Q131"/>
  <c r="V131"/>
  <c r="G132"/>
  <c r="M132" s="1"/>
  <c r="I132"/>
  <c r="K132"/>
  <c r="O132"/>
  <c r="Q132"/>
  <c r="V132"/>
  <c r="G133"/>
  <c r="M133" s="1"/>
  <c r="I133"/>
  <c r="K133"/>
  <c r="O133"/>
  <c r="Q133"/>
  <c r="V133"/>
  <c r="G134"/>
  <c r="M134" s="1"/>
  <c r="I134"/>
  <c r="K134"/>
  <c r="O134"/>
  <c r="Q134"/>
  <c r="V134"/>
  <c r="G135"/>
  <c r="M135" s="1"/>
  <c r="I135"/>
  <c r="K135"/>
  <c r="O135"/>
  <c r="Q135"/>
  <c r="V135"/>
  <c r="G136"/>
  <c r="I136"/>
  <c r="K136"/>
  <c r="M136"/>
  <c r="O136"/>
  <c r="Q136"/>
  <c r="V136"/>
  <c r="G138"/>
  <c r="M138" s="1"/>
  <c r="I138"/>
  <c r="K138"/>
  <c r="O138"/>
  <c r="Q138"/>
  <c r="V138"/>
  <c r="G139"/>
  <c r="M139" s="1"/>
  <c r="I139"/>
  <c r="K139"/>
  <c r="O139"/>
  <c r="Q139"/>
  <c r="V139"/>
  <c r="G140"/>
  <c r="M140" s="1"/>
  <c r="I140"/>
  <c r="K140"/>
  <c r="O140"/>
  <c r="Q140"/>
  <c r="V140"/>
  <c r="G141"/>
  <c r="M141" s="1"/>
  <c r="I141"/>
  <c r="K141"/>
  <c r="O141"/>
  <c r="Q141"/>
  <c r="V141"/>
  <c r="G142"/>
  <c r="M142" s="1"/>
  <c r="I142"/>
  <c r="K142"/>
  <c r="O142"/>
  <c r="Q142"/>
  <c r="V142"/>
  <c r="G143"/>
  <c r="M143" s="1"/>
  <c r="I143"/>
  <c r="K143"/>
  <c r="O143"/>
  <c r="Q143"/>
  <c r="V143"/>
  <c r="Q144"/>
  <c r="G145"/>
  <c r="G144" s="1"/>
  <c r="I153" i="1" s="1"/>
  <c r="I145" i="16"/>
  <c r="I144" s="1"/>
  <c r="K145"/>
  <c r="K144" s="1"/>
  <c r="O145"/>
  <c r="O144" s="1"/>
  <c r="Q145"/>
  <c r="V145"/>
  <c r="V144" s="1"/>
  <c r="G147"/>
  <c r="M147" s="1"/>
  <c r="I147"/>
  <c r="K147"/>
  <c r="O147"/>
  <c r="Q147"/>
  <c r="V147"/>
  <c r="G148"/>
  <c r="M148" s="1"/>
  <c r="I148"/>
  <c r="K148"/>
  <c r="O148"/>
  <c r="Q148"/>
  <c r="V148"/>
  <c r="G149"/>
  <c r="M149" s="1"/>
  <c r="I149"/>
  <c r="K149"/>
  <c r="O149"/>
  <c r="Q149"/>
  <c r="V149"/>
  <c r="G150"/>
  <c r="M150" s="1"/>
  <c r="I150"/>
  <c r="K150"/>
  <c r="O150"/>
  <c r="Q150"/>
  <c r="V150"/>
  <c r="G151"/>
  <c r="M151" s="1"/>
  <c r="I151"/>
  <c r="K151"/>
  <c r="O151"/>
  <c r="Q151"/>
  <c r="V151"/>
  <c r="G152"/>
  <c r="M152" s="1"/>
  <c r="I152"/>
  <c r="K152"/>
  <c r="O152"/>
  <c r="Q152"/>
  <c r="V152"/>
  <c r="G153"/>
  <c r="M153" s="1"/>
  <c r="I153"/>
  <c r="K153"/>
  <c r="O153"/>
  <c r="Q153"/>
  <c r="V153"/>
  <c r="G154"/>
  <c r="M154" s="1"/>
  <c r="I154"/>
  <c r="K154"/>
  <c r="O154"/>
  <c r="Q154"/>
  <c r="V154"/>
  <c r="G155"/>
  <c r="M155" s="1"/>
  <c r="I155"/>
  <c r="K155"/>
  <c r="O155"/>
  <c r="Q155"/>
  <c r="V155"/>
  <c r="G156"/>
  <c r="M156" s="1"/>
  <c r="I156"/>
  <c r="K156"/>
  <c r="O156"/>
  <c r="Q156"/>
  <c r="V156"/>
  <c r="G157"/>
  <c r="M157" s="1"/>
  <c r="I157"/>
  <c r="K157"/>
  <c r="O157"/>
  <c r="Q157"/>
  <c r="V157"/>
  <c r="G158"/>
  <c r="M158" s="1"/>
  <c r="I158"/>
  <c r="K158"/>
  <c r="O158"/>
  <c r="Q158"/>
  <c r="V158"/>
  <c r="G159"/>
  <c r="M159" s="1"/>
  <c r="I159"/>
  <c r="K159"/>
  <c r="O159"/>
  <c r="Q159"/>
  <c r="V159"/>
  <c r="G160"/>
  <c r="M160" s="1"/>
  <c r="I160"/>
  <c r="K160"/>
  <c r="O160"/>
  <c r="Q160"/>
  <c r="V160"/>
  <c r="G161"/>
  <c r="M161" s="1"/>
  <c r="I161"/>
  <c r="K161"/>
  <c r="O161"/>
  <c r="Q161"/>
  <c r="V161"/>
  <c r="G162"/>
  <c r="M162" s="1"/>
  <c r="I162"/>
  <c r="K162"/>
  <c r="O162"/>
  <c r="Q162"/>
  <c r="V162"/>
  <c r="G163"/>
  <c r="M163" s="1"/>
  <c r="I163"/>
  <c r="K163"/>
  <c r="O163"/>
  <c r="Q163"/>
  <c r="V163"/>
  <c r="G164"/>
  <c r="M164" s="1"/>
  <c r="I164"/>
  <c r="K164"/>
  <c r="O164"/>
  <c r="Q164"/>
  <c r="V164"/>
  <c r="G165"/>
  <c r="M165" s="1"/>
  <c r="I165"/>
  <c r="K165"/>
  <c r="O165"/>
  <c r="Q165"/>
  <c r="V165"/>
  <c r="G166"/>
  <c r="M166" s="1"/>
  <c r="I166"/>
  <c r="K166"/>
  <c r="O166"/>
  <c r="Q166"/>
  <c r="V166"/>
  <c r="G167"/>
  <c r="M167" s="1"/>
  <c r="I167"/>
  <c r="K167"/>
  <c r="O167"/>
  <c r="Q167"/>
  <c r="V167"/>
  <c r="G168"/>
  <c r="M168" s="1"/>
  <c r="I168"/>
  <c r="K168"/>
  <c r="O168"/>
  <c r="Q168"/>
  <c r="V168"/>
  <c r="G170"/>
  <c r="M170" s="1"/>
  <c r="I170"/>
  <c r="K170"/>
  <c r="O170"/>
  <c r="Q170"/>
  <c r="V170"/>
  <c r="G171"/>
  <c r="M171" s="1"/>
  <c r="I171"/>
  <c r="K171"/>
  <c r="O171"/>
  <c r="Q171"/>
  <c r="V171"/>
  <c r="G172"/>
  <c r="M172" s="1"/>
  <c r="I172"/>
  <c r="K172"/>
  <c r="O172"/>
  <c r="Q172"/>
  <c r="V172"/>
  <c r="G173"/>
  <c r="M173" s="1"/>
  <c r="I173"/>
  <c r="K173"/>
  <c r="O173"/>
  <c r="Q173"/>
  <c r="V173"/>
  <c r="G174"/>
  <c r="M174" s="1"/>
  <c r="I174"/>
  <c r="K174"/>
  <c r="O174"/>
  <c r="Q174"/>
  <c r="V174"/>
  <c r="G175"/>
  <c r="M175" s="1"/>
  <c r="I175"/>
  <c r="K175"/>
  <c r="O175"/>
  <c r="Q175"/>
  <c r="V175"/>
  <c r="AE177"/>
  <c r="F46" i="1" s="1"/>
  <c r="G9" i="15"/>
  <c r="I9"/>
  <c r="K9"/>
  <c r="O9"/>
  <c r="Q9"/>
  <c r="V9"/>
  <c r="G11"/>
  <c r="M11" s="1"/>
  <c r="I11"/>
  <c r="K11"/>
  <c r="O11"/>
  <c r="Q11"/>
  <c r="V11"/>
  <c r="G12"/>
  <c r="M12" s="1"/>
  <c r="I12"/>
  <c r="K12"/>
  <c r="O12"/>
  <c r="Q12"/>
  <c r="V12"/>
  <c r="G13"/>
  <c r="M13" s="1"/>
  <c r="I13"/>
  <c r="I8" s="1"/>
  <c r="K13"/>
  <c r="O13"/>
  <c r="Q13"/>
  <c r="V13"/>
  <c r="G14"/>
  <c r="M14" s="1"/>
  <c r="I14"/>
  <c r="K14"/>
  <c r="O14"/>
  <c r="Q14"/>
  <c r="V14"/>
  <c r="G15"/>
  <c r="M15" s="1"/>
  <c r="I15"/>
  <c r="K15"/>
  <c r="O15"/>
  <c r="Q15"/>
  <c r="V15"/>
  <c r="G17"/>
  <c r="M17" s="1"/>
  <c r="I17"/>
  <c r="K17"/>
  <c r="O17"/>
  <c r="Q17"/>
  <c r="V17"/>
  <c r="G18"/>
  <c r="M18" s="1"/>
  <c r="I18"/>
  <c r="K18"/>
  <c r="O18"/>
  <c r="Q18"/>
  <c r="V18"/>
  <c r="G19"/>
  <c r="M19" s="1"/>
  <c r="I19"/>
  <c r="K19"/>
  <c r="O19"/>
  <c r="Q19"/>
  <c r="V19"/>
  <c r="G20"/>
  <c r="M20" s="1"/>
  <c r="I20"/>
  <c r="K20"/>
  <c r="O20"/>
  <c r="O16" s="1"/>
  <c r="Q20"/>
  <c r="V20"/>
  <c r="G27"/>
  <c r="I27"/>
  <c r="K27"/>
  <c r="M27"/>
  <c r="O27"/>
  <c r="Q27"/>
  <c r="V27"/>
  <c r="G37"/>
  <c r="M37" s="1"/>
  <c r="I37"/>
  <c r="K37"/>
  <c r="O37"/>
  <c r="Q37"/>
  <c r="V37"/>
  <c r="G38"/>
  <c r="M38" s="1"/>
  <c r="I38"/>
  <c r="K38"/>
  <c r="O38"/>
  <c r="Q38"/>
  <c r="V38"/>
  <c r="G40"/>
  <c r="M40" s="1"/>
  <c r="I40"/>
  <c r="K40"/>
  <c r="O40"/>
  <c r="Q40"/>
  <c r="V40"/>
  <c r="G42"/>
  <c r="M42" s="1"/>
  <c r="I42"/>
  <c r="K42"/>
  <c r="O42"/>
  <c r="Q42"/>
  <c r="V42"/>
  <c r="G44"/>
  <c r="M44" s="1"/>
  <c r="I44"/>
  <c r="K44"/>
  <c r="O44"/>
  <c r="Q44"/>
  <c r="V44"/>
  <c r="G46"/>
  <c r="M46" s="1"/>
  <c r="I46"/>
  <c r="K46"/>
  <c r="O46"/>
  <c r="Q46"/>
  <c r="V46"/>
  <c r="G47"/>
  <c r="M47" s="1"/>
  <c r="I47"/>
  <c r="K47"/>
  <c r="O47"/>
  <c r="Q47"/>
  <c r="V47"/>
  <c r="G48"/>
  <c r="M48" s="1"/>
  <c r="I48"/>
  <c r="K48"/>
  <c r="O48"/>
  <c r="Q48"/>
  <c r="V48"/>
  <c r="G50"/>
  <c r="M50" s="1"/>
  <c r="I50"/>
  <c r="K50"/>
  <c r="O50"/>
  <c r="Q50"/>
  <c r="V50"/>
  <c r="G51"/>
  <c r="M51" s="1"/>
  <c r="I51"/>
  <c r="K51"/>
  <c r="O51"/>
  <c r="Q51"/>
  <c r="V51"/>
  <c r="G52"/>
  <c r="M52" s="1"/>
  <c r="I52"/>
  <c r="K52"/>
  <c r="O52"/>
  <c r="Q52"/>
  <c r="V52"/>
  <c r="G53"/>
  <c r="M53" s="1"/>
  <c r="I53"/>
  <c r="K53"/>
  <c r="O53"/>
  <c r="Q53"/>
  <c r="V53"/>
  <c r="G54"/>
  <c r="M54" s="1"/>
  <c r="I54"/>
  <c r="K54"/>
  <c r="O54"/>
  <c r="Q54"/>
  <c r="V54"/>
  <c r="G55"/>
  <c r="M55" s="1"/>
  <c r="I55"/>
  <c r="K55"/>
  <c r="O55"/>
  <c r="Q55"/>
  <c r="V55"/>
  <c r="G56"/>
  <c r="M56" s="1"/>
  <c r="I56"/>
  <c r="K56"/>
  <c r="O56"/>
  <c r="Q56"/>
  <c r="V56"/>
  <c r="G57"/>
  <c r="I57"/>
  <c r="K57"/>
  <c r="M57"/>
  <c r="O57"/>
  <c r="Q57"/>
  <c r="V57"/>
  <c r="G58"/>
  <c r="M58" s="1"/>
  <c r="I58"/>
  <c r="K58"/>
  <c r="O58"/>
  <c r="Q58"/>
  <c r="V58"/>
  <c r="G59"/>
  <c r="M59" s="1"/>
  <c r="I59"/>
  <c r="K59"/>
  <c r="O59"/>
  <c r="Q59"/>
  <c r="V59"/>
  <c r="G60"/>
  <c r="M60" s="1"/>
  <c r="I60"/>
  <c r="K60"/>
  <c r="O60"/>
  <c r="Q60"/>
  <c r="V60"/>
  <c r="G61"/>
  <c r="M61" s="1"/>
  <c r="I61"/>
  <c r="K61"/>
  <c r="O61"/>
  <c r="Q61"/>
  <c r="V61"/>
  <c r="G62"/>
  <c r="M62" s="1"/>
  <c r="I62"/>
  <c r="K62"/>
  <c r="O62"/>
  <c r="Q62"/>
  <c r="V62"/>
  <c r="G63"/>
  <c r="M63" s="1"/>
  <c r="I63"/>
  <c r="K63"/>
  <c r="O63"/>
  <c r="Q63"/>
  <c r="V63"/>
  <c r="G64"/>
  <c r="M64" s="1"/>
  <c r="I64"/>
  <c r="K64"/>
  <c r="O64"/>
  <c r="Q64"/>
  <c r="V64"/>
  <c r="G65"/>
  <c r="I65"/>
  <c r="K65"/>
  <c r="M65"/>
  <c r="O65"/>
  <c r="Q65"/>
  <c r="V65"/>
  <c r="G66"/>
  <c r="M66" s="1"/>
  <c r="I66"/>
  <c r="K66"/>
  <c r="O66"/>
  <c r="Q66"/>
  <c r="V66"/>
  <c r="G84"/>
  <c r="M84" s="1"/>
  <c r="I84"/>
  <c r="K84"/>
  <c r="O84"/>
  <c r="Q84"/>
  <c r="V84"/>
  <c r="G102"/>
  <c r="M102" s="1"/>
  <c r="I102"/>
  <c r="K102"/>
  <c r="O102"/>
  <c r="Q102"/>
  <c r="V102"/>
  <c r="G103"/>
  <c r="M103" s="1"/>
  <c r="I103"/>
  <c r="K103"/>
  <c r="O103"/>
  <c r="Q103"/>
  <c r="V103"/>
  <c r="G104"/>
  <c r="M104" s="1"/>
  <c r="I104"/>
  <c r="K104"/>
  <c r="O104"/>
  <c r="Q104"/>
  <c r="V104"/>
  <c r="G105"/>
  <c r="M105" s="1"/>
  <c r="I105"/>
  <c r="K105"/>
  <c r="O105"/>
  <c r="Q105"/>
  <c r="V105"/>
  <c r="G106"/>
  <c r="M106" s="1"/>
  <c r="I106"/>
  <c r="K106"/>
  <c r="O106"/>
  <c r="Q106"/>
  <c r="V106"/>
  <c r="G112"/>
  <c r="M112" s="1"/>
  <c r="I112"/>
  <c r="K112"/>
  <c r="O112"/>
  <c r="Q112"/>
  <c r="V112"/>
  <c r="G113"/>
  <c r="M113" s="1"/>
  <c r="I113"/>
  <c r="K113"/>
  <c r="O113"/>
  <c r="Q113"/>
  <c r="V113"/>
  <c r="G114"/>
  <c r="M114" s="1"/>
  <c r="I114"/>
  <c r="K114"/>
  <c r="O114"/>
  <c r="Q114"/>
  <c r="V114"/>
  <c r="G115"/>
  <c r="M115" s="1"/>
  <c r="I115"/>
  <c r="K115"/>
  <c r="O115"/>
  <c r="Q115"/>
  <c r="V115"/>
  <c r="G116"/>
  <c r="M116" s="1"/>
  <c r="I116"/>
  <c r="K116"/>
  <c r="O116"/>
  <c r="Q116"/>
  <c r="V116"/>
  <c r="G118"/>
  <c r="M118" s="1"/>
  <c r="I118"/>
  <c r="K118"/>
  <c r="O118"/>
  <c r="Q118"/>
  <c r="V118"/>
  <c r="G124"/>
  <c r="M124" s="1"/>
  <c r="I124"/>
  <c r="K124"/>
  <c r="O124"/>
  <c r="Q124"/>
  <c r="V124"/>
  <c r="G125"/>
  <c r="M125" s="1"/>
  <c r="I125"/>
  <c r="K125"/>
  <c r="O125"/>
  <c r="Q125"/>
  <c r="V125"/>
  <c r="G126"/>
  <c r="M126" s="1"/>
  <c r="I126"/>
  <c r="K126"/>
  <c r="O126"/>
  <c r="O117" s="1"/>
  <c r="Q126"/>
  <c r="V126"/>
  <c r="G128"/>
  <c r="I128"/>
  <c r="K128"/>
  <c r="O128"/>
  <c r="Q128"/>
  <c r="V128"/>
  <c r="G129"/>
  <c r="M129" s="1"/>
  <c r="I129"/>
  <c r="K129"/>
  <c r="O129"/>
  <c r="Q129"/>
  <c r="V129"/>
  <c r="G130"/>
  <c r="M130" s="1"/>
  <c r="I130"/>
  <c r="K130"/>
  <c r="O130"/>
  <c r="Q130"/>
  <c r="V130"/>
  <c r="G131"/>
  <c r="M131" s="1"/>
  <c r="I131"/>
  <c r="I127" s="1"/>
  <c r="K131"/>
  <c r="O131"/>
  <c r="Q131"/>
  <c r="Q127" s="1"/>
  <c r="V131"/>
  <c r="AE133"/>
  <c r="F45" i="1" s="1"/>
  <c r="G9" i="14"/>
  <c r="I9"/>
  <c r="K9"/>
  <c r="O9"/>
  <c r="Q9"/>
  <c r="Q8" s="1"/>
  <c r="V9"/>
  <c r="G11"/>
  <c r="M11" s="1"/>
  <c r="I11"/>
  <c r="K11"/>
  <c r="O11"/>
  <c r="Q11"/>
  <c r="V11"/>
  <c r="V20"/>
  <c r="G21"/>
  <c r="M21" s="1"/>
  <c r="I21"/>
  <c r="I20" s="1"/>
  <c r="K21"/>
  <c r="K20" s="1"/>
  <c r="O21"/>
  <c r="Q21"/>
  <c r="V21"/>
  <c r="G23"/>
  <c r="M23" s="1"/>
  <c r="I23"/>
  <c r="K23"/>
  <c r="O23"/>
  <c r="Q23"/>
  <c r="V23"/>
  <c r="I31"/>
  <c r="G32"/>
  <c r="G31" s="1"/>
  <c r="I137" i="1" s="1"/>
  <c r="I32" i="14"/>
  <c r="K32"/>
  <c r="K31" s="1"/>
  <c r="O32"/>
  <c r="O31" s="1"/>
  <c r="Q32"/>
  <c r="Q31" s="1"/>
  <c r="V32"/>
  <c r="V31" s="1"/>
  <c r="G50"/>
  <c r="I50"/>
  <c r="K50"/>
  <c r="O50"/>
  <c r="Q50"/>
  <c r="V50"/>
  <c r="G52"/>
  <c r="I52"/>
  <c r="K52"/>
  <c r="M52"/>
  <c r="O52"/>
  <c r="Q52"/>
  <c r="V52"/>
  <c r="G58"/>
  <c r="M58" s="1"/>
  <c r="I58"/>
  <c r="K58"/>
  <c r="O58"/>
  <c r="Q58"/>
  <c r="V58"/>
  <c r="G67"/>
  <c r="M67" s="1"/>
  <c r="I67"/>
  <c r="K67"/>
  <c r="O67"/>
  <c r="Q67"/>
  <c r="V67"/>
  <c r="G73"/>
  <c r="M73" s="1"/>
  <c r="I73"/>
  <c r="K73"/>
  <c r="O73"/>
  <c r="Q73"/>
  <c r="V73"/>
  <c r="G86"/>
  <c r="M86" s="1"/>
  <c r="I86"/>
  <c r="K86"/>
  <c r="O86"/>
  <c r="Q86"/>
  <c r="V86"/>
  <c r="AE88"/>
  <c r="F44" i="1" s="1"/>
  <c r="BA128" i="13"/>
  <c r="BA114"/>
  <c r="BA51"/>
  <c r="BA10"/>
  <c r="G9"/>
  <c r="M9" s="1"/>
  <c r="I9"/>
  <c r="K9"/>
  <c r="O9"/>
  <c r="Q9"/>
  <c r="V9"/>
  <c r="G30"/>
  <c r="M30" s="1"/>
  <c r="I30"/>
  <c r="K30"/>
  <c r="O30"/>
  <c r="Q30"/>
  <c r="V30"/>
  <c r="G50"/>
  <c r="M50" s="1"/>
  <c r="I50"/>
  <c r="K50"/>
  <c r="O50"/>
  <c r="Q50"/>
  <c r="V50"/>
  <c r="G71"/>
  <c r="M71" s="1"/>
  <c r="I71"/>
  <c r="K71"/>
  <c r="O71"/>
  <c r="Q71"/>
  <c r="V71"/>
  <c r="G113"/>
  <c r="M113" s="1"/>
  <c r="I113"/>
  <c r="K113"/>
  <c r="O113"/>
  <c r="Q113"/>
  <c r="V113"/>
  <c r="G127"/>
  <c r="M127" s="1"/>
  <c r="I127"/>
  <c r="K127"/>
  <c r="O127"/>
  <c r="Q127"/>
  <c r="V127"/>
  <c r="G159"/>
  <c r="M159" s="1"/>
  <c r="I159"/>
  <c r="K159"/>
  <c r="O159"/>
  <c r="Q159"/>
  <c r="V159"/>
  <c r="G201"/>
  <c r="M201" s="1"/>
  <c r="I201"/>
  <c r="K201"/>
  <c r="O201"/>
  <c r="Q201"/>
  <c r="V201"/>
  <c r="G204"/>
  <c r="M204" s="1"/>
  <c r="I204"/>
  <c r="K204"/>
  <c r="O204"/>
  <c r="Q204"/>
  <c r="V204"/>
  <c r="G210"/>
  <c r="M210" s="1"/>
  <c r="I210"/>
  <c r="K210"/>
  <c r="O210"/>
  <c r="Q210"/>
  <c r="V210"/>
  <c r="G213"/>
  <c r="M213" s="1"/>
  <c r="I213"/>
  <c r="K213"/>
  <c r="O213"/>
  <c r="Q213"/>
  <c r="V213"/>
  <c r="G216"/>
  <c r="M216" s="1"/>
  <c r="I216"/>
  <c r="K216"/>
  <c r="O216"/>
  <c r="Q216"/>
  <c r="V216"/>
  <c r="G222"/>
  <c r="M222" s="1"/>
  <c r="I222"/>
  <c r="K222"/>
  <c r="O222"/>
  <c r="Q222"/>
  <c r="V222"/>
  <c r="I130" i="1"/>
  <c r="G226" i="13"/>
  <c r="M226" s="1"/>
  <c r="M225" s="1"/>
  <c r="I226"/>
  <c r="I225" s="1"/>
  <c r="K226"/>
  <c r="K225" s="1"/>
  <c r="O226"/>
  <c r="O225" s="1"/>
  <c r="Q226"/>
  <c r="Q225" s="1"/>
  <c r="V226"/>
  <c r="V225" s="1"/>
  <c r="G232"/>
  <c r="I232"/>
  <c r="K232"/>
  <c r="O232"/>
  <c r="Q232"/>
  <c r="V232"/>
  <c r="G245"/>
  <c r="M245" s="1"/>
  <c r="I245"/>
  <c r="K245"/>
  <c r="O245"/>
  <c r="Q245"/>
  <c r="V245"/>
  <c r="G263"/>
  <c r="M263" s="1"/>
  <c r="I263"/>
  <c r="K263"/>
  <c r="O263"/>
  <c r="Q263"/>
  <c r="V263"/>
  <c r="G269"/>
  <c r="I269"/>
  <c r="K269"/>
  <c r="O269"/>
  <c r="Q269"/>
  <c r="V269"/>
  <c r="G272"/>
  <c r="M272" s="1"/>
  <c r="I272"/>
  <c r="K272"/>
  <c r="O272"/>
  <c r="Q272"/>
  <c r="V272"/>
  <c r="G278"/>
  <c r="I278"/>
  <c r="K278"/>
  <c r="O278"/>
  <c r="Q278"/>
  <c r="V278"/>
  <c r="G281"/>
  <c r="M281" s="1"/>
  <c r="I281"/>
  <c r="I277" s="1"/>
  <c r="K281"/>
  <c r="O281"/>
  <c r="Q281"/>
  <c r="V281"/>
  <c r="G285"/>
  <c r="M285" s="1"/>
  <c r="I285"/>
  <c r="K285"/>
  <c r="O285"/>
  <c r="Q285"/>
  <c r="V285"/>
  <c r="G286"/>
  <c r="M286" s="1"/>
  <c r="I286"/>
  <c r="K286"/>
  <c r="O286"/>
  <c r="Q286"/>
  <c r="V286"/>
  <c r="G287"/>
  <c r="M287" s="1"/>
  <c r="I287"/>
  <c r="K287"/>
  <c r="O287"/>
  <c r="Q287"/>
  <c r="V287"/>
  <c r="G288"/>
  <c r="M288" s="1"/>
  <c r="I288"/>
  <c r="K288"/>
  <c r="O288"/>
  <c r="Q288"/>
  <c r="V288"/>
  <c r="G289"/>
  <c r="M289" s="1"/>
  <c r="I289"/>
  <c r="K289"/>
  <c r="O289"/>
  <c r="Q289"/>
  <c r="V289"/>
  <c r="G290"/>
  <c r="M290" s="1"/>
  <c r="I290"/>
  <c r="K290"/>
  <c r="O290"/>
  <c r="Q290"/>
  <c r="V290"/>
  <c r="G291"/>
  <c r="M291" s="1"/>
  <c r="I291"/>
  <c r="K291"/>
  <c r="O291"/>
  <c r="Q291"/>
  <c r="V291"/>
  <c r="G292"/>
  <c r="M292" s="1"/>
  <c r="I292"/>
  <c r="K292"/>
  <c r="O292"/>
  <c r="Q292"/>
  <c r="V292"/>
  <c r="AE294"/>
  <c r="G9" i="12"/>
  <c r="M9" s="1"/>
  <c r="I9"/>
  <c r="K9"/>
  <c r="O9"/>
  <c r="Q9"/>
  <c r="V9"/>
  <c r="G10"/>
  <c r="M10" s="1"/>
  <c r="I10"/>
  <c r="K10"/>
  <c r="O10"/>
  <c r="Q10"/>
  <c r="V10"/>
  <c r="G11"/>
  <c r="I11"/>
  <c r="K11"/>
  <c r="M11"/>
  <c r="O11"/>
  <c r="Q11"/>
  <c r="V11"/>
  <c r="G12"/>
  <c r="G8" s="1"/>
  <c r="I161" i="1" s="1"/>
  <c r="I19" s="1"/>
  <c r="I12" i="12"/>
  <c r="K12"/>
  <c r="O12"/>
  <c r="Q12"/>
  <c r="V12"/>
  <c r="G14"/>
  <c r="M14" s="1"/>
  <c r="I14"/>
  <c r="K14"/>
  <c r="O14"/>
  <c r="Q14"/>
  <c r="V14"/>
  <c r="V13" s="1"/>
  <c r="G15"/>
  <c r="M15" s="1"/>
  <c r="I15"/>
  <c r="K15"/>
  <c r="O15"/>
  <c r="Q15"/>
  <c r="V15"/>
  <c r="G16"/>
  <c r="I16"/>
  <c r="K16"/>
  <c r="O16"/>
  <c r="Q16"/>
  <c r="V16"/>
  <c r="G17"/>
  <c r="M17" s="1"/>
  <c r="I17"/>
  <c r="K17"/>
  <c r="O17"/>
  <c r="Q17"/>
  <c r="Q13" s="1"/>
  <c r="V17"/>
  <c r="AE19"/>
  <c r="AZ120" i="1"/>
  <c r="AZ119"/>
  <c r="AZ117"/>
  <c r="AZ116"/>
  <c r="AZ114"/>
  <c r="AZ113"/>
  <c r="AZ111"/>
  <c r="AZ109"/>
  <c r="AZ108"/>
  <c r="AZ107"/>
  <c r="AZ105"/>
  <c r="AZ102"/>
  <c r="AZ100"/>
  <c r="AZ96"/>
  <c r="AZ95"/>
  <c r="AZ93"/>
  <c r="AZ92"/>
  <c r="AZ90"/>
  <c r="AZ89"/>
  <c r="AZ88"/>
  <c r="AZ86"/>
  <c r="AZ85"/>
  <c r="AZ83"/>
  <c r="AZ81"/>
  <c r="AZ80"/>
  <c r="AZ78"/>
  <c r="AZ76"/>
  <c r="AZ75"/>
  <c r="AZ73"/>
  <c r="AZ72"/>
  <c r="AZ70"/>
  <c r="AZ69"/>
  <c r="AZ67"/>
  <c r="AZ65"/>
  <c r="AZ64"/>
  <c r="AZ63"/>
  <c r="AZ62"/>
  <c r="AZ61"/>
  <c r="AZ60"/>
  <c r="AZ57"/>
  <c r="AZ55"/>
  <c r="AZ54"/>
  <c r="AZ52"/>
  <c r="AZ50"/>
  <c r="I145" l="1"/>
  <c r="Q268" i="13"/>
  <c r="Q231"/>
  <c r="V49"/>
  <c r="V8"/>
  <c r="Q277"/>
  <c r="I268"/>
  <c r="I231"/>
  <c r="AF177" i="16"/>
  <c r="G46" i="1" s="1"/>
  <c r="H46" s="1"/>
  <c r="I46" s="1"/>
  <c r="I148"/>
  <c r="I13" i="12"/>
  <c r="O13"/>
  <c r="O8"/>
  <c r="V8"/>
  <c r="I8"/>
  <c r="Q284" i="13"/>
  <c r="I284"/>
  <c r="V284"/>
  <c r="O284"/>
  <c r="K277"/>
  <c r="G277"/>
  <c r="I147" i="1" s="1"/>
  <c r="V268" i="13"/>
  <c r="O268"/>
  <c r="K231"/>
  <c r="G231"/>
  <c r="I143" i="1" s="1"/>
  <c r="K200" i="13"/>
  <c r="M200"/>
  <c r="Q49"/>
  <c r="I49"/>
  <c r="F41" i="1"/>
  <c r="F40"/>
  <c r="F39"/>
  <c r="G13" i="12"/>
  <c r="I162" i="1" s="1"/>
  <c r="I20" s="1"/>
  <c r="K13" i="12"/>
  <c r="Q8"/>
  <c r="K8"/>
  <c r="F43" i="1"/>
  <c r="F42"/>
  <c r="K284" i="13"/>
  <c r="M284"/>
  <c r="V277"/>
  <c r="O277"/>
  <c r="K268"/>
  <c r="G268"/>
  <c r="I144" i="1" s="1"/>
  <c r="V231" i="13"/>
  <c r="O231"/>
  <c r="I128" i="1"/>
  <c r="Q200" i="13"/>
  <c r="I200"/>
  <c r="V200"/>
  <c r="O200"/>
  <c r="K49"/>
  <c r="O49"/>
  <c r="O8"/>
  <c r="K8"/>
  <c r="Q8"/>
  <c r="I8"/>
  <c r="Q49" i="14"/>
  <c r="K49"/>
  <c r="G49"/>
  <c r="I138" i="1" s="1"/>
  <c r="M32" i="14"/>
  <c r="M31" s="1"/>
  <c r="O20"/>
  <c r="G20"/>
  <c r="I136" i="1" s="1"/>
  <c r="V8" i="14"/>
  <c r="O8"/>
  <c r="I8"/>
  <c r="V127" i="15"/>
  <c r="O127"/>
  <c r="K117"/>
  <c r="Q117"/>
  <c r="I117"/>
  <c r="Q49"/>
  <c r="I49"/>
  <c r="V49"/>
  <c r="O49"/>
  <c r="V36"/>
  <c r="Q36"/>
  <c r="I36"/>
  <c r="V16"/>
  <c r="V8"/>
  <c r="O8"/>
  <c r="V169" i="16"/>
  <c r="Q169"/>
  <c r="I169"/>
  <c r="K146"/>
  <c r="V137"/>
  <c r="Q137"/>
  <c r="I137"/>
  <c r="Q40"/>
  <c r="I40"/>
  <c r="K25"/>
  <c r="K16"/>
  <c r="K8"/>
  <c r="G8"/>
  <c r="K33" i="17"/>
  <c r="Q33"/>
  <c r="O16"/>
  <c r="V49" i="14"/>
  <c r="O49"/>
  <c r="I49"/>
  <c r="Q20"/>
  <c r="K8"/>
  <c r="G8"/>
  <c r="K127" i="15"/>
  <c r="G127"/>
  <c r="I149" i="1" s="1"/>
  <c r="V117" i="15"/>
  <c r="K49"/>
  <c r="K36"/>
  <c r="O36"/>
  <c r="K16"/>
  <c r="Q16"/>
  <c r="I16"/>
  <c r="Q8"/>
  <c r="K8"/>
  <c r="G8"/>
  <c r="K169" i="16"/>
  <c r="O169"/>
  <c r="Q146"/>
  <c r="I146"/>
  <c r="V146"/>
  <c r="O146"/>
  <c r="K137"/>
  <c r="O137"/>
  <c r="V40"/>
  <c r="G30" i="17"/>
  <c r="I158" i="1" s="1"/>
  <c r="M31" i="17"/>
  <c r="M30" s="1"/>
  <c r="K23"/>
  <c r="G23"/>
  <c r="I157" i="1" s="1"/>
  <c r="M24" i="17"/>
  <c r="M23" s="1"/>
  <c r="V16"/>
  <c r="G16"/>
  <c r="I156" i="1" s="1"/>
  <c r="M17" i="17"/>
  <c r="Q13"/>
  <c r="G13"/>
  <c r="I155" i="1" s="1"/>
  <c r="M11" i="17"/>
  <c r="M10" s="1"/>
  <c r="K40" i="16"/>
  <c r="O40"/>
  <c r="Q25"/>
  <c r="I25"/>
  <c r="V25"/>
  <c r="O25"/>
  <c r="V16"/>
  <c r="Q16"/>
  <c r="I16"/>
  <c r="V8"/>
  <c r="O8"/>
  <c r="V33" i="17"/>
  <c r="Q23"/>
  <c r="I23"/>
  <c r="Q16"/>
  <c r="I16"/>
  <c r="O13"/>
  <c r="I13"/>
  <c r="M16"/>
  <c r="M33"/>
  <c r="G33"/>
  <c r="I159" i="1" s="1"/>
  <c r="M14" i="17"/>
  <c r="M13" s="1"/>
  <c r="M9"/>
  <c r="M8" s="1"/>
  <c r="AF41"/>
  <c r="G47" i="1" s="1"/>
  <c r="H47" s="1"/>
  <c r="I47" s="1"/>
  <c r="M169" i="16"/>
  <c r="M40"/>
  <c r="M16"/>
  <c r="M146"/>
  <c r="M137"/>
  <c r="M25"/>
  <c r="G169"/>
  <c r="G137"/>
  <c r="I152" i="1" s="1"/>
  <c r="G40" i="16"/>
  <c r="I151" i="1" s="1"/>
  <c r="G16" i="16"/>
  <c r="I132" i="1" s="1"/>
  <c r="G146" i="16"/>
  <c r="I154" i="1" s="1"/>
  <c r="M145" i="16"/>
  <c r="M144" s="1"/>
  <c r="G25"/>
  <c r="I150" i="1" s="1"/>
  <c r="M9" i="16"/>
  <c r="M8" s="1"/>
  <c r="M117" i="15"/>
  <c r="M36"/>
  <c r="M16"/>
  <c r="M49"/>
  <c r="G117"/>
  <c r="I142" i="1" s="1"/>
  <c r="G36" i="15"/>
  <c r="I140" i="1" s="1"/>
  <c r="M128" i="15"/>
  <c r="M127" s="1"/>
  <c r="G49"/>
  <c r="I141" i="1" s="1"/>
  <c r="M9" i="15"/>
  <c r="M8" s="1"/>
  <c r="G16"/>
  <c r="I139" i="1" s="1"/>
  <c r="AF133" i="15"/>
  <c r="G45" i="1" s="1"/>
  <c r="H45" s="1"/>
  <c r="I45" s="1"/>
  <c r="M20" i="14"/>
  <c r="AF88"/>
  <c r="G44" i="1" s="1"/>
  <c r="H44" s="1"/>
  <c r="I44" s="1"/>
  <c r="M50" i="14"/>
  <c r="M49" s="1"/>
  <c r="M9"/>
  <c r="M8" s="1"/>
  <c r="M49" i="13"/>
  <c r="M8"/>
  <c r="G49"/>
  <c r="I127" i="1" s="1"/>
  <c r="AF294" i="13"/>
  <c r="G284"/>
  <c r="I160" i="1" s="1"/>
  <c r="M278" i="13"/>
  <c r="M277" s="1"/>
  <c r="I146" i="1"/>
  <c r="M269" i="13"/>
  <c r="M268" s="1"/>
  <c r="M232"/>
  <c r="M231" s="1"/>
  <c r="G225"/>
  <c r="I133" i="1" s="1"/>
  <c r="G200" i="13"/>
  <c r="I129" i="1" s="1"/>
  <c r="I131"/>
  <c r="G8" i="13"/>
  <c r="M16" i="12"/>
  <c r="M13" s="1"/>
  <c r="M12"/>
  <c r="M8" s="1"/>
  <c r="AF19"/>
  <c r="J28" i="1"/>
  <c r="J26"/>
  <c r="G38"/>
  <c r="F38"/>
  <c r="H32"/>
  <c r="J23"/>
  <c r="J24"/>
  <c r="J25"/>
  <c r="J27"/>
  <c r="E24"/>
  <c r="E26"/>
  <c r="I18" l="1"/>
  <c r="G41"/>
  <c r="H41" s="1"/>
  <c r="I41" s="1"/>
  <c r="G40"/>
  <c r="H40" s="1"/>
  <c r="I40" s="1"/>
  <c r="G39"/>
  <c r="G48" s="1"/>
  <c r="G25" s="1"/>
  <c r="A25" s="1"/>
  <c r="A26" s="1"/>
  <c r="G26" s="1"/>
  <c r="I134"/>
  <c r="G133" i="15"/>
  <c r="I135" i="1"/>
  <c r="G88" i="14"/>
  <c r="G19" i="12"/>
  <c r="I126" i="1"/>
  <c r="G43"/>
  <c r="H43" s="1"/>
  <c r="I43" s="1"/>
  <c r="G42"/>
  <c r="H42" s="1"/>
  <c r="I42" s="1"/>
  <c r="G41" i="17"/>
  <c r="G177" i="16"/>
  <c r="F48" i="1"/>
  <c r="H39" l="1"/>
  <c r="I39" s="1"/>
  <c r="I48" s="1"/>
  <c r="G23"/>
  <c r="G28"/>
  <c r="I16"/>
  <c r="I163"/>
  <c r="I17"/>
  <c r="H48" l="1"/>
  <c r="I21"/>
  <c r="J47"/>
  <c r="J39"/>
  <c r="J48" s="1"/>
  <c r="J41"/>
  <c r="J42"/>
  <c r="J43"/>
  <c r="J45"/>
  <c r="J46"/>
  <c r="J44"/>
  <c r="J40"/>
  <c r="J162"/>
  <c r="J130"/>
  <c r="J134"/>
  <c r="J146"/>
  <c r="J139"/>
  <c r="J127"/>
  <c r="J158"/>
  <c r="J126"/>
  <c r="J155"/>
  <c r="J154"/>
  <c r="J161"/>
  <c r="J144"/>
  <c r="J140"/>
  <c r="J133"/>
  <c r="J149"/>
  <c r="J132"/>
  <c r="J147"/>
  <c r="J141"/>
  <c r="J131"/>
  <c r="J150"/>
  <c r="J156"/>
  <c r="J151"/>
  <c r="J159"/>
  <c r="J142"/>
  <c r="J145"/>
  <c r="J153"/>
  <c r="J135"/>
  <c r="J148"/>
  <c r="J160"/>
  <c r="J152"/>
  <c r="J136"/>
  <c r="J137"/>
  <c r="J157"/>
  <c r="J129"/>
  <c r="J138"/>
  <c r="J128"/>
  <c r="J143"/>
  <c r="A23"/>
  <c r="A24" s="1"/>
  <c r="G24" s="1"/>
  <c r="A27" s="1"/>
  <c r="A29" s="1"/>
  <c r="G29" s="1"/>
  <c r="G27" s="1"/>
  <c r="J163"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<sst xmlns="http://schemas.openxmlformats.org/spreadsheetml/2006/main" count="3183" uniqueCount="970">
  <si>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</si>
  <si>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</si>
  <si>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</si>
  <si>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</si>
  <si>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</si>
  <si>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</si>
  <si>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</si>
  <si>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</si>
  <si>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</si>
  <si>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</si>
  <si>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</si>
  <si>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</si>
  <si>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</si>
  <si>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</si>
  <si>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</si>
  <si>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</si>
  <si>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</si>
  <si>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</si>
  <si>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</si>
  <si>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</si>
  <si>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</si>
  <si>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</si>
  <si>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</si>
  <si>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</si>
  <si>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</si>
  <si>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</si>
  <si>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</si>
  <si>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</si>
  <si>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</si>
  <si>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</si>
  <si>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</si>
  <si>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</si>
  <si>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</si>
  <si>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</si>
  <si>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</si>
  <si>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</si>
  <si>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</si>
  <si>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</si>
  <si>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</si>
  <si>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</si>
  <si>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</si>
  <si>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</si>
  <si>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</si>
  <si>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1688.3</t>
  </si>
  <si>
    <t>Výrobně administrativní, skladovací a servisní komplex společnosti LUBOMÍR REK s.r.o.</t>
  </si>
  <si>
    <t>Lubomír Rek, s.r.o.</t>
  </si>
  <si>
    <t>Brněnská 1146/30</t>
  </si>
  <si>
    <t>Žďár nad Sázavou-Žďár nad Sázavou 1</t>
  </si>
  <si>
    <t>59101</t>
  </si>
  <si>
    <t>64511821</t>
  </si>
  <si>
    <t>CZ64511821</t>
  </si>
  <si>
    <t>Ing. Milan Pelikán</t>
  </si>
  <si>
    <t>Lučiny 1186/1</t>
  </si>
  <si>
    <t>18117422</t>
  </si>
  <si>
    <t>CZ6210150133</t>
  </si>
  <si>
    <t>Stavba</t>
  </si>
  <si>
    <t>00</t>
  </si>
  <si>
    <t>Vedlejší a ostatní náklady</t>
  </si>
  <si>
    <t>SO 01</t>
  </si>
  <si>
    <t>Rekonstrukce stávající budovy</t>
  </si>
  <si>
    <t>SO 01.1</t>
  </si>
  <si>
    <t>Stavební část</t>
  </si>
  <si>
    <t>SO 01.2</t>
  </si>
  <si>
    <t>Zdroj tepla</t>
  </si>
  <si>
    <t>SO 01.4</t>
  </si>
  <si>
    <t>Ústřední vytápění</t>
  </si>
  <si>
    <t>SO 01.5</t>
  </si>
  <si>
    <t>Elektroinstalace - silnoproud</t>
  </si>
  <si>
    <t>SO 01.6</t>
  </si>
  <si>
    <t>Vzduchotechnika</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</si>
  <si>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</si>
  <si>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</si>
  <si>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</si>
  <si>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</si>
  <si>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</si>
  <si>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</si>
  <si>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</si>
  <si>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</si>
  <si>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</si>
  <si>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</si>
  <si>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</si>
  <si>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</si>
  <si>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</si>
  <si>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</si>
  <si>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</si>
  <si>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</si>
  <si>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</si>
  <si>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</si>
  <si>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</si>
  <si>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</si>
  <si>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</si>
  <si>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</si>
  <si>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</si>
  <si>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</si>
  <si>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</si>
  <si>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</si>
  <si>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</si>
  <si>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</si>
  <si>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</si>
  <si>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</si>
  <si>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</si>
  <si>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</si>
  <si>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</si>
  <si>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</si>
  <si>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</si>
  <si>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</si>
  <si>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</si>
  <si>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</si>
  <si>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</si>
  <si>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</si>
  <si>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</si>
  <si>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</si>
  <si>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</si>
  <si>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</si>
  <si>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</si>
  <si>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</si>
  <si>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</si>
  <si>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</si>
  <si>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61</t>
  </si>
  <si>
    <t>Upravy povrchů vnitřní</t>
  </si>
  <si>
    <t>62</t>
  </si>
  <si>
    <t>Úpravy povrchů vnější</t>
  </si>
  <si>
    <t>64</t>
  </si>
  <si>
    <t>Výplně otvorů</t>
  </si>
  <si>
    <t>94</t>
  </si>
  <si>
    <t>Lešení a stavební výtahy</t>
  </si>
  <si>
    <t>95</t>
  </si>
  <si>
    <t>Dokončovací konstrukce na pozemních stavbách</t>
  </si>
  <si>
    <t>96</t>
  </si>
  <si>
    <t>Bourání konstrukcí</t>
  </si>
  <si>
    <t>97</t>
  </si>
  <si>
    <t>Prorážení otvorů</t>
  </si>
  <si>
    <t>99</t>
  </si>
  <si>
    <t>Staveništní přesun hmot</t>
  </si>
  <si>
    <t>713</t>
  </si>
  <si>
    <t>Izolace tepelné</t>
  </si>
  <si>
    <t>721</t>
  </si>
  <si>
    <t>Vnitřní kanalizace</t>
  </si>
  <si>
    <t>723</t>
  </si>
  <si>
    <t>Vnitřní plynovod</t>
  </si>
  <si>
    <t>730</t>
  </si>
  <si>
    <t>731</t>
  </si>
  <si>
    <t>Kotelny</t>
  </si>
  <si>
    <t>732</t>
  </si>
  <si>
    <t>Strojovny</t>
  </si>
  <si>
    <t>733</t>
  </si>
  <si>
    <t>Rozvod potrubí</t>
  </si>
  <si>
    <t>734</t>
  </si>
  <si>
    <t>Armatury</t>
  </si>
  <si>
    <t>735</t>
  </si>
  <si>
    <t>Otopná tělesa</t>
  </si>
  <si>
    <t>764</t>
  </si>
  <si>
    <t>Konstrukce klempířské</t>
  </si>
  <si>
    <t>767</t>
  </si>
  <si>
    <t>Konstrukce zámečnické</t>
  </si>
  <si>
    <t>769</t>
  </si>
  <si>
    <t>Otvorové prvky z plastu</t>
  </si>
  <si>
    <t>770</t>
  </si>
  <si>
    <t>Hliníkové výplně otvorů</t>
  </si>
  <si>
    <t>784</t>
  </si>
  <si>
    <t>Malby</t>
  </si>
  <si>
    <t>788</t>
  </si>
  <si>
    <t>Žaluziové zakrytí</t>
  </si>
  <si>
    <t>799</t>
  </si>
  <si>
    <t>Ostatní prvky</t>
  </si>
  <si>
    <t>M21.1</t>
  </si>
  <si>
    <t>Elektroinstalace_materiál</t>
  </si>
  <si>
    <t>M21.2</t>
  </si>
  <si>
    <t>Elektroinstalace_práce</t>
  </si>
  <si>
    <t>M21.8</t>
  </si>
  <si>
    <t>Rozvaděče</t>
  </si>
  <si>
    <t>M22.3</t>
  </si>
  <si>
    <t>Revize</t>
  </si>
  <si>
    <t>M221</t>
  </si>
  <si>
    <t>Slaboproud</t>
  </si>
  <si>
    <t>M24</t>
  </si>
  <si>
    <t>Montáže vzduchotechnických zařízení</t>
  </si>
  <si>
    <t>M24.1</t>
  </si>
  <si>
    <t>VZT zařízení</t>
  </si>
  <si>
    <t>M24.3</t>
  </si>
  <si>
    <t>Distribuční prvky</t>
  </si>
  <si>
    <t>M24.4</t>
  </si>
  <si>
    <t>Tlumiče hluku</t>
  </si>
  <si>
    <t>M24.5</t>
  </si>
  <si>
    <t>Kruhové potrubí a tvarovky SPIRO</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</si>
  <si>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</si>
  <si>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</si>
  <si>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</si>
  <si>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</si>
  <si>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</si>
  <si>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</si>
  <si>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</si>
  <si>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</si>
  <si>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</si>
  <si>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</si>
  <si>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</si>
  <si>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</si>
  <si>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</si>
  <si>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</si>
  <si>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</si>
  <si>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</si>
  <si>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</si>
  <si>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</si>
  <si>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</si>
  <si>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</si>
  <si>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</si>
  <si>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</si>
  <si>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</si>
  <si>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</si>
  <si>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</si>
  <si>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</si>
  <si>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</si>
  <si>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</si>
  <si>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</si>
  <si>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</si>
  <si>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</si>
  <si>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</si>
  <si>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</si>
  <si>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</si>
  <si>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</si>
  <si>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Soubor</t>
  </si>
  <si>
    <t>RTS 17/ I</t>
  </si>
  <si>
    <t>Indiv</t>
  </si>
  <si>
    <t>POL99_2</t>
  </si>
  <si>
    <t>005121020R</t>
  </si>
  <si>
    <t xml:space="preserve">Provoz zařízení staveniště </t>
  </si>
  <si>
    <t>005121030R</t>
  </si>
  <si>
    <t>Odstranění zařízení staveniště</t>
  </si>
  <si>
    <t>005128T</t>
  </si>
  <si>
    <t>Koordinace s ostatními profesemi</t>
  </si>
  <si>
    <t>Vlastní</t>
  </si>
  <si>
    <t>POL99_0</t>
  </si>
  <si>
    <t>005211080R</t>
  </si>
  <si>
    <t xml:space="preserve">Bezpečnostní a hygienická opatření na staveništi </t>
  </si>
  <si>
    <t>00523  R</t>
  </si>
  <si>
    <t>Zkoušky a revize</t>
  </si>
  <si>
    <t>005241010R</t>
  </si>
  <si>
    <t xml:space="preserve">Dokumentace skutečného provedení </t>
  </si>
  <si>
    <t>00896T</t>
  </si>
  <si>
    <t>Oplocení staveniště po celou dobu výstavby</t>
  </si>
  <si>
    <t>SUM</t>
  </si>
  <si>
    <t>END</t>
  </si>
  <si>
    <t>Položkový soupis prací a dodávek</t>
  </si>
  <si>
    <t>610991111R00</t>
  </si>
  <si>
    <t>Zakrývání výplní vnitřních otvorů, předmětů apod. fólií Pe 0,05-0,2 mm</t>
  </si>
  <si>
    <t>m2</t>
  </si>
  <si>
    <t>801-1</t>
  </si>
  <si>
    <t>POL1_1</t>
  </si>
  <si>
    <t>které se zřizují před úpravami povrchu, a obalení osazených dveřních zárubní před znečištěním při úpravách povrchu nástřikem plastických maltovin včetně pozdějšího odkrytí,</t>
  </si>
  <si>
    <t>SPI</t>
  </si>
  <si>
    <t xml:space="preserve">boční vstup : </t>
  </si>
  <si>
    <t>VV</t>
  </si>
  <si>
    <t>2,75*2,10</t>
  </si>
  <si>
    <t xml:space="preserve">1.NP : </t>
  </si>
  <si>
    <t>5*(1,80*1,20)</t>
  </si>
  <si>
    <t>2*(1,00*1,20)</t>
  </si>
  <si>
    <t>7*(1,80*1,20)</t>
  </si>
  <si>
    <t>1,90*7,65</t>
  </si>
  <si>
    <t xml:space="preserve">2.NP : </t>
  </si>
  <si>
    <t>3*(2,40*1,80)</t>
  </si>
  <si>
    <t>1,50*1,80</t>
  </si>
  <si>
    <t>8*(2,40*1,80)</t>
  </si>
  <si>
    <t>1,80*1,80</t>
  </si>
  <si>
    <t xml:space="preserve">3.NP : </t>
  </si>
  <si>
    <t>6*(2,40*1,80)</t>
  </si>
  <si>
    <t>2*(1,50*1,80)</t>
  </si>
  <si>
    <t>m</t>
  </si>
  <si>
    <t>801-4</t>
  </si>
  <si>
    <t>612425931RT2</t>
  </si>
  <si>
    <t>Omítka vápenná vnitřního ostění omítkou štukovou</t>
  </si>
  <si>
    <t>okenního nebo dveřního, z pomocného pracovního lešení o výšce podlahy do 1900 mm a pro zatížení do 1,5 kPa,</t>
  </si>
  <si>
    <t xml:space="preserve">kolem okna v M116 : </t>
  </si>
  <si>
    <t>(2*1,20+1,80)*0,60</t>
  </si>
  <si>
    <t xml:space="preserve">kolem dveří v M101a - do dvora : </t>
  </si>
  <si>
    <t>(2*2,50+1,40)*0,60</t>
  </si>
  <si>
    <t xml:space="preserve">kolem dveří do M115 : </t>
  </si>
  <si>
    <t>(4*2,02+2*0,85)*1,00</t>
  </si>
  <si>
    <t xml:space="preserve">kolem okna v M204 : </t>
  </si>
  <si>
    <t>(2*1,80+0,80)*0,40</t>
  </si>
  <si>
    <t xml:space="preserve">kolem okna v M205 : </t>
  </si>
  <si>
    <t xml:space="preserve">kolem okna v M305 : </t>
  </si>
  <si>
    <t xml:space="preserve">kolem okna v M306 : </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</si>
  <si>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</si>
  <si>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</si>
  <si>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</si>
  <si>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622300131R00</t>
  </si>
  <si>
    <t>Příprava podkladu vyrovnání podkladu tmelem tl. do 5 mm, včetně dodávky materiálu</t>
  </si>
  <si>
    <t xml:space="preserve">vyrovnání fasáda před zateplením : </t>
  </si>
  <si>
    <t xml:space="preserve">pohled severovýchodní : </t>
  </si>
  <si>
    <t>13,00*7,00</t>
  </si>
  <si>
    <t>12,80*7,00</t>
  </si>
  <si>
    <t xml:space="preserve">odpočet otvorů : </t>
  </si>
  <si>
    <t>-2,40*1,80</t>
  </si>
  <si>
    <t>-5,50*1,80</t>
  </si>
  <si>
    <t>-0,80*1,80</t>
  </si>
  <si>
    <t>-4,50*1,80</t>
  </si>
  <si>
    <t xml:space="preserve">pohled jihozápadní : </t>
  </si>
  <si>
    <t>29,80*7,00</t>
  </si>
  <si>
    <t>-1,90*6,30</t>
  </si>
  <si>
    <t>-7*(5,50*1,80)</t>
  </si>
  <si>
    <t xml:space="preserve">pohled jihovýchodní : </t>
  </si>
  <si>
    <t>7,80*7,00</t>
  </si>
  <si>
    <t>2,30*7,00</t>
  </si>
  <si>
    <t xml:space="preserve">pohled severozápadní : </t>
  </si>
  <si>
    <t>2,20*7,00</t>
  </si>
  <si>
    <t>0,50*7,00</t>
  </si>
  <si>
    <t xml:space="preserve">strop bočního vstupu : </t>
  </si>
  <si>
    <t>2,00*3,20</t>
  </si>
  <si>
    <t xml:space="preserve">barva zelená : </t>
  </si>
  <si>
    <t>2,70*1,90</t>
  </si>
  <si>
    <t>4*(0,80*1,80)</t>
  </si>
  <si>
    <t>2*(1,40*1,80)</t>
  </si>
  <si>
    <t>6*(0,80*1,80)</t>
  </si>
  <si>
    <t>0,00</t>
  </si>
  <si>
    <t>622325333RT3</t>
  </si>
  <si>
    <t>Zateplení fasády  , expandovaným polystyrénem s reflexní úpravou, tloušťky 120 mm, kontaktní nátěr a silikonová omítka, rýhovaná, zrnitost 2 mm</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</si>
  <si>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</si>
  <si>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zahrnuto 0,14 m rohových lišt na m2.</t>
  </si>
  <si>
    <t>622904112R00</t>
  </si>
  <si>
    <t>Očištění fasád tlakovou vodou, složitost fasády 1 - 2</t>
  </si>
  <si>
    <t>1*3,00</t>
  </si>
  <si>
    <t>1*3,75</t>
  </si>
  <si>
    <t>1*4,50</t>
  </si>
  <si>
    <t>kus</t>
  </si>
  <si>
    <t>941941032R00</t>
  </si>
  <si>
    <t>Montáž lešení lehkého pracovního řadového s podlahami šířky od 0,80 do 1,00 m, výšky přes 10 do 30 m</t>
  </si>
  <si>
    <t>800-3</t>
  </si>
  <si>
    <t xml:space="preserve">lešení kolem objektu  : </t>
  </si>
  <si>
    <t>(32,00+15,00+32,00+10,00+8,00)*10,00</t>
  </si>
  <si>
    <t>941941192R00</t>
  </si>
  <si>
    <t>Montáž lešení lehkého pracovního řadového s podlahami příplatek za každý další i započatý měsíc použití lešení_x000D_
 šířky šířky od 0,80 do 1,00 m a výšky přes 10 do 30 m</t>
  </si>
  <si>
    <t>Začátek provozního součtu</t>
  </si>
  <si>
    <t xml:space="preserve">  (32,00+15,00+32,00+10,00+8,00)*10,00</t>
  </si>
  <si>
    <t>Konec provozního součtu</t>
  </si>
  <si>
    <t>970,00*3</t>
  </si>
  <si>
    <t>941941832R00</t>
  </si>
  <si>
    <t>Demontáž lešení lehkého řadového s podlahami šířky od 0,8 do 1 m, výšky přes 10 do 30 m</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</si>
  <si>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</si>
  <si>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</si>
  <si>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</si>
  <si>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</si>
  <si>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</si>
  <si>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</si>
  <si>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801-3</t>
  </si>
  <si>
    <t>včetně pomocného lešení o výšce podlahy do 1900 mm a pro zatížení do 1,5 kPa  (150 kg/m2),</t>
  </si>
  <si>
    <t>2,00</t>
  </si>
  <si>
    <t>999281111R00</t>
  </si>
  <si>
    <t xml:space="preserve">Přesun hmot pro opravy a údržbu objektů pro opravy a údržbu dosavadních objektů včetně vnějších plášťů_x000D_
 výšky do 25 m,  </t>
  </si>
  <si>
    <t>t</t>
  </si>
  <si>
    <t>POL7_</t>
  </si>
  <si>
    <t>oborů 801, 803, 811 a 812</t>
  </si>
  <si>
    <t xml:space="preserve">Hmotnosti z položek s pořadovými čísly: : </t>
  </si>
  <si>
    <t xml:space="preserve">1,2,3,4,6,7,8,9,10,12,13,14,15,16,17,18,23,24,25,27, : </t>
  </si>
  <si>
    <t>Součet: : 30,40794</t>
  </si>
  <si>
    <t>764511650RT3</t>
  </si>
  <si>
    <t>Oplechování parapetů z titanzinkového plechu oplechování parametů celoplošným lepením, RŠ 330 mm, povrch předzvětralý TiZn, barva břidlicově šedá</t>
  </si>
  <si>
    <t>800-764</t>
  </si>
  <si>
    <t>POL1_0</t>
  </si>
  <si>
    <t>včetně dodávky plechových tabulí a svitků, včetně spojovacích prostředků a těsnící hmoty.</t>
  </si>
  <si>
    <t xml:space="preserve">dle výpisu klempířských výrobků : </t>
  </si>
  <si>
    <t xml:space="preserve">prvek 14/K : </t>
  </si>
  <si>
    <t xml:space="preserve">parapety šířka 150 mm : </t>
  </si>
  <si>
    <t>4*0,80</t>
  </si>
  <si>
    <t>3*1,00</t>
  </si>
  <si>
    <t>8*1,80</t>
  </si>
  <si>
    <t>1*1,90</t>
  </si>
  <si>
    <t>28*2,40</t>
  </si>
  <si>
    <t>764410850R00</t>
  </si>
  <si>
    <t>Demontáž oplechování parapetů rš od 100 do 330 mm</t>
  </si>
  <si>
    <t>POL1_7</t>
  </si>
  <si>
    <t xml:space="preserve">u starých oken : </t>
  </si>
  <si>
    <t>5*1,80</t>
  </si>
  <si>
    <t>2*1,00</t>
  </si>
  <si>
    <t>7*1,80</t>
  </si>
  <si>
    <t>3*2,40</t>
  </si>
  <si>
    <t>1,50</t>
  </si>
  <si>
    <t>8*2,40</t>
  </si>
  <si>
    <t>1,80</t>
  </si>
  <si>
    <t>6*2,40</t>
  </si>
  <si>
    <t>2*1,50</t>
  </si>
  <si>
    <t>998764203R00</t>
  </si>
  <si>
    <t>Přesun hmot pro konstrukce klempířské v objektech výšky do 24 m</t>
  </si>
  <si>
    <t>50 m vodorovně</t>
  </si>
  <si>
    <t xml:space="preserve">Ceny z položek s pořadovými čísly: : </t>
  </si>
  <si>
    <t xml:space="preserve">31,32, : </t>
  </si>
  <si>
    <t>Součet: : 871,88500</t>
  </si>
  <si>
    <t>767996804R00</t>
  </si>
  <si>
    <t>Demontáž ostatních doplňků staveb atypických konstrukcí_x000D_
 o hmotnosti přes 250 do 500 kg</t>
  </si>
  <si>
    <t>kg</t>
  </si>
  <si>
    <t>800-767</t>
  </si>
  <si>
    <t xml:space="preserve">mříže na oknech : </t>
  </si>
  <si>
    <t>150,00</t>
  </si>
  <si>
    <t>998767203R00</t>
  </si>
  <si>
    <t>Přesun hmot pro kovové stavební doplňk. konstrukce v objektech výšky do 24 m</t>
  </si>
  <si>
    <t xml:space="preserve">34, : </t>
  </si>
  <si>
    <t>Součet: : 31,20000</t>
  </si>
  <si>
    <t>1,00</t>
  </si>
  <si>
    <t>784161401R00</t>
  </si>
  <si>
    <t>Příprava povrchu Penetrace (napouštění) podkladu disperzní, jednonásobná</t>
  </si>
  <si>
    <t>800-784</t>
  </si>
  <si>
    <t xml:space="preserve">ostění : </t>
  </si>
  <si>
    <t>87,3230</t>
  </si>
  <si>
    <t>784165512R00</t>
  </si>
  <si>
    <t>Malby z malířských směsí otěruvzdorných,  , bělost 93 %, dvojnásobné</t>
  </si>
  <si>
    <t>POL12_1</t>
  </si>
  <si>
    <t>979011111R00</t>
  </si>
  <si>
    <t>Svislá doprava suti a vybouraných hmot za prvé podlaží nad nebo pod základním podlažím</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</si>
  <si>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</si>
  <si>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</si>
  <si>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</si>
  <si>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</si>
  <si>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</si>
  <si>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</si>
  <si>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</si>
  <si>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</si>
  <si>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</si>
  <si>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</si>
  <si>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979999999R00</t>
  </si>
  <si>
    <t>979088212R00</t>
  </si>
  <si>
    <t>Nakládání suti na dopravní prostředky</t>
  </si>
  <si>
    <t>JKSO:</t>
  </si>
  <si>
    <t>926</t>
  </si>
  <si>
    <t>Rekonstrukce</t>
  </si>
  <si>
    <t>JKSO</t>
  </si>
  <si>
    <t xml:space="preserve"> m2</t>
  </si>
  <si>
    <t/>
  </si>
  <si>
    <t>JKSOChar</t>
  </si>
  <si>
    <t>rekonstrukce a modernizace objektu s opravou</t>
  </si>
  <si>
    <t>JKSOAkce</t>
  </si>
  <si>
    <t>998721202R00</t>
  </si>
  <si>
    <t>Přesun hmot pro vnitřní kanalizaci v objektech výšky do 12 m</t>
  </si>
  <si>
    <t>800-721</t>
  </si>
  <si>
    <t>POL1_1002</t>
  </si>
  <si>
    <t>50 m vodorovně, měřeno od těžiště půdorysné plochy skládky do těžiště půdorysné plochy objektu</t>
  </si>
  <si>
    <t>720-001</t>
  </si>
  <si>
    <t>Dopojení rozvodů ke zdroji tepla - kanalizace</t>
  </si>
  <si>
    <t xml:space="preserve">Dodávka a montáž PPR plastového potrubí 25x3,5 mm : </t>
  </si>
  <si>
    <t xml:space="preserve">Dodávka a montáž odpadního potrubí HT 32 : </t>
  </si>
  <si>
    <t xml:space="preserve">PPR žlab Zn DN 25 mm – dl. 2,0m : </t>
  </si>
  <si>
    <t xml:space="preserve">Uložení potrubí : </t>
  </si>
  <si>
    <t xml:space="preserve">Drobné tvarovky, nespecifikovatelný materiál a práce : </t>
  </si>
  <si>
    <t xml:space="preserve">Svedení kondenzátu od kotlů, úkapů poj. ventilů : </t>
  </si>
  <si>
    <t xml:space="preserve">Napojení na stávající kanalizaci : </t>
  </si>
  <si>
    <t>998723202R00</t>
  </si>
  <si>
    <t>Přesun hmot pro vnitřní plynovod v objektech výšky do 12 m</t>
  </si>
  <si>
    <t>vodorovně do 50 m</t>
  </si>
  <si>
    <t>723-001</t>
  </si>
  <si>
    <t>Dopojení rozvodů ke zdroji tepla - plynoinstalace</t>
  </si>
  <si>
    <t xml:space="preserve">Kulový uzávěr – plyn 1" : </t>
  </si>
  <si>
    <t xml:space="preserve">Dodávka a montáž ocelového černého potrubí 1" : </t>
  </si>
  <si>
    <t xml:space="preserve">Dodávka a montáž ocelového černého potrubí 2" : </t>
  </si>
  <si>
    <t xml:space="preserve">Napojení na stávající rozvod plynu : </t>
  </si>
  <si>
    <t xml:space="preserve">Revize plynoinstalace  : </t>
  </si>
  <si>
    <t>730-001</t>
  </si>
  <si>
    <t>Dopojení rozvodů ke zdroji tepla - vytápění</t>
  </si>
  <si>
    <t xml:space="preserve">Expanzní nádoba o objemu 300 litrů : </t>
  </si>
  <si>
    <t xml:space="preserve">Kulový uzávěr 2" : </t>
  </si>
  <si>
    <t xml:space="preserve">Napouštěcí a vypouštěcí kohout 3/4" : </t>
  </si>
  <si>
    <t xml:space="preserve">Pojistný ventil 2,5 bar 3/4"x1" : </t>
  </si>
  <si>
    <t xml:space="preserve">Teploměr s jímkou : </t>
  </si>
  <si>
    <t xml:space="preserve">Manometr s KU : </t>
  </si>
  <si>
    <t xml:space="preserve">Uzávěr nádoby s vyp. 1" : </t>
  </si>
  <si>
    <t xml:space="preserve">Šroubení top. - přímé 1" : </t>
  </si>
  <si>
    <t xml:space="preserve">Montáž armatur a zařízení : </t>
  </si>
  <si>
    <t xml:space="preserve">Izolace s Al – tl. 60 mm : </t>
  </si>
  <si>
    <t xml:space="preserve">Páska izolační : </t>
  </si>
  <si>
    <t xml:space="preserve">Napojení na stávající rozvody vytápění : </t>
  </si>
  <si>
    <t>998731202R00</t>
  </si>
  <si>
    <t>Přesun hmot pro kotelny umístěné ve výšce (hloubce) do 12 m</t>
  </si>
  <si>
    <t>800-731</t>
  </si>
  <si>
    <t>731-001</t>
  </si>
  <si>
    <t>D+M Sestava dvou plynových kondenzačních, závěsných kotlů, jmenovitý výkon 2x 45 kW</t>
  </si>
  <si>
    <t xml:space="preserve">montáž na stěnu : </t>
  </si>
  <si>
    <t xml:space="preserve">- s ekvitermní kaskádovou regulací : </t>
  </si>
  <si>
    <t xml:space="preserve">- s čidlem venkovní teploty a anuloidu : </t>
  </si>
  <si>
    <t xml:space="preserve">- s hydraulickou kaskádou a oběhovými čerpadly : </t>
  </si>
  <si>
    <t>731-002</t>
  </si>
  <si>
    <t>D+M příslušenství zdroje tepla</t>
  </si>
  <si>
    <t xml:space="preserve">Montáž plynového závěsného kotle - 2 kusy : </t>
  </si>
  <si>
    <t xml:space="preserve">Příslušenství : </t>
  </si>
  <si>
    <t xml:space="preserve">Hydraulická výhybka – spojovací souprava HVDT - s tepelnou izolací - 1 kus : </t>
  </si>
  <si>
    <t xml:space="preserve">Přechodová příruba z DN80 na R2 – s použitím HVDT - 2 kusy : </t>
  </si>
  <si>
    <t xml:space="preserve">Odvod kondenzátu pro 2-kotlové zařízení - 1 kus : </t>
  </si>
  <si>
    <t xml:space="preserve">Neutralizační zařízení pro více kotlů – s 8kg granulátu - 1 kus : </t>
  </si>
  <si>
    <t xml:space="preserve">Montáž příslušenství zdroje tepla - 1 kus : </t>
  </si>
  <si>
    <t>731-003</t>
  </si>
  <si>
    <t>D+M regulace, elektro</t>
  </si>
  <si>
    <t xml:space="preserve">Regulace součástí objednávky plynových kotlů_s moduly kaskády s čidlem HV a venkovní teploty : </t>
  </si>
  <si>
    <t xml:space="preserve">Montáž regulace a drobný elektro materiál - 1 kus : </t>
  </si>
  <si>
    <t xml:space="preserve">Spuštění plynového kondenzačního kotle - 2 kusy : </t>
  </si>
  <si>
    <t xml:space="preserve">Uvedení regulace do provozu, naprogramování a seznámení s obsluhou - 1 kus : </t>
  </si>
  <si>
    <t>731-004</t>
  </si>
  <si>
    <t>Odkouření zdoje tepla</t>
  </si>
  <si>
    <t xml:space="preserve">Systém odkouření 80/125 : </t>
  </si>
  <si>
    <t xml:space="preserve">Základní sada šachty_pateční koleno, úložný profil, zakrytí - 2 kusy : </t>
  </si>
  <si>
    <t xml:space="preserve">AZ koleno 87° - 2 kusy : </t>
  </si>
  <si>
    <t xml:space="preserve">AZ revizní koleno (T-kus) 87° - 2 kusy : </t>
  </si>
  <si>
    <t xml:space="preserve">AZ trubka 0,5m - 4 kusy : </t>
  </si>
  <si>
    <t xml:space="preserve">Trubka 2 x 1,95m - 7 kusů : </t>
  </si>
  <si>
    <t xml:space="preserve">Rozpěrka (3ks) - 2 kusy : </t>
  </si>
  <si>
    <t xml:space="preserve">Stěnová clona - 2 kusy : </t>
  </si>
  <si>
    <t xml:space="preserve">Úprava paty stávajícího komínu - 2 kusy : </t>
  </si>
  <si>
    <t xml:space="preserve">Montáž odkouření - 2 kusy : </t>
  </si>
  <si>
    <t xml:space="preserve">Revize spalinových cest - 2 kusy : </t>
  </si>
  <si>
    <t>731-005</t>
  </si>
  <si>
    <t>Demontáž stávajícího zařízení</t>
  </si>
  <si>
    <t>998713202R00</t>
  </si>
  <si>
    <t>Přesun hmot pro izolace tepelné v objektech výšky do 12 m</t>
  </si>
  <si>
    <t>800-713</t>
  </si>
  <si>
    <t>713-000</t>
  </si>
  <si>
    <t>Montáž návlekové  tepelné izolace, (včetně spojek a pomocného materiálu)</t>
  </si>
  <si>
    <t>713-001</t>
  </si>
  <si>
    <t>Tepelná izolace návlek.standart tl.15 mm pro DN15</t>
  </si>
  <si>
    <t>713-002</t>
  </si>
  <si>
    <t>Tepelná izolace návlek. standart tl.15 mm pro DN18</t>
  </si>
  <si>
    <t>713-003</t>
  </si>
  <si>
    <t>Tepelná izolace návlek. standart tl.15 mm pro DN22</t>
  </si>
  <si>
    <t>713-004</t>
  </si>
  <si>
    <t>Tepelná izolace návlek. standart tl.15 mm pro DN28</t>
  </si>
  <si>
    <t>998732202R00</t>
  </si>
  <si>
    <t>Přesun hmot pro strojovny v objektech výšky do 12 m</t>
  </si>
  <si>
    <t>732-001</t>
  </si>
  <si>
    <t>Montáž typového rozdělovače a čerpadlových skupin, pro 2 okruhy včetně osazení pohonu a izolace</t>
  </si>
  <si>
    <t>732-002</t>
  </si>
  <si>
    <t>Montáž orientačního štítku včetně dodávky štítku</t>
  </si>
  <si>
    <t>732-003</t>
  </si>
  <si>
    <t>Rozdělovač pro 2 topné okruhy</t>
  </si>
  <si>
    <t xml:space="preserve">Izolace EPP, se dvěma,  při po jovacími pá ry nahoru a dolů : </t>
  </si>
  <si>
    <t xml:space="preserve">možnost připojení více okruhů, pro čerpadlové skupiny UK/MK : </t>
  </si>
  <si>
    <t xml:space="preserve">(univerzálně kom binovatelný s čerpadlovými skupinami 1” a 1 1/4”) : </t>
  </si>
  <si>
    <t xml:space="preserve">horní vývody 6/4“ převlečné matice s plošným utěsněním : </t>
  </si>
  <si>
    <t xml:space="preserve">dolní vývody 6/4“ vnější závit s plošným utěsněním : </t>
  </si>
  <si>
    <t>732-004</t>
  </si>
  <si>
    <t>Čerpadlová skupina MK(směšovaný) DN25 čerpadlo, 25/6 pro m= 1 m3/h h=2,5m</t>
  </si>
  <si>
    <t xml:space="preserve">Trojcestný T-směšovač s pohonem 230V s plynule nastavitelným obtokem : </t>
  </si>
  <si>
    <t xml:space="preserve">Kompletní sestava s oběhovým čerpadlem (180 mm),  : </t>
  </si>
  <si>
    <t xml:space="preserve">dvěma trojcestnými kulovými kohouty,  : </t>
  </si>
  <si>
    <t xml:space="preserve">zpětnou klapkou včetně vzduchové propusti ve zpětném vedení, : </t>
  </si>
  <si>
    <t xml:space="preserve">dva integrované kontaktní teploměry v rukojeti kulového kohoutu, : </t>
  </si>
  <si>
    <t xml:space="preserve">směšovač, izolace EPP, propojovací díly, montážní konzole,  : </t>
  </si>
  <si>
    <t xml:space="preserve">vše kompletně smontováno. : </t>
  </si>
  <si>
    <t>733110806R00</t>
  </si>
  <si>
    <t>Demontáž potrubí z ocelových trubek závitových přes 15 do DN 32</t>
  </si>
  <si>
    <t>733163102R00</t>
  </si>
  <si>
    <t>Potrubí z trubek měděných Potrubí z měděných trubek měděné potrubí, D 15 mm, s 1,0 mm, pájení pomocí kapilárních pájecích tvarovek</t>
  </si>
  <si>
    <t>včetně tvarovek, bez zednických výpomocí</t>
  </si>
  <si>
    <t>733163103R00</t>
  </si>
  <si>
    <t>Potrubí z trubek měděných Potrubí z měděných trubek měděné potrubí, D 18 mm, s 1,0 mm, pájení pomocí kapilárních pájecích tvarovek</t>
  </si>
  <si>
    <t>733163104R00</t>
  </si>
  <si>
    <t>Potrubí z trubek měděných Potrubí z měděných trubek měděné potrubí, D 22 mm, s 1,0 mm, pájení pomocí kapilárních pájecích tvarovek</t>
  </si>
  <si>
    <t>733163105R00</t>
  </si>
  <si>
    <t>Potrubí z trubek měděných Potrubí z měděných trubek měděné potrubí, D 28 mm, s 1,5 mm, pájení pomocí kapilárních pájecích tvarovek</t>
  </si>
  <si>
    <t>733190106R00</t>
  </si>
  <si>
    <t>Tlakové zkoušky potrubí ocelových závitových, plastových, měděných do DN 32</t>
  </si>
  <si>
    <t>998733203R00</t>
  </si>
  <si>
    <t>Přesun hmot pro rozvody potrubí v objektech výšky do 24 m</t>
  </si>
  <si>
    <t>733-001</t>
  </si>
  <si>
    <t>D+M měděných tvarovek</t>
  </si>
  <si>
    <t>734209102RT2</t>
  </si>
  <si>
    <t>Montáž závitových armatur včetně dodávky armatur ventilu odvzdušňovacího automatického, s jedním závitem, G 3/8"</t>
  </si>
  <si>
    <t>734209103R00</t>
  </si>
  <si>
    <t>Montáž závitových armatur armatury ve specifikaci s jedním závitem, G 1/2"</t>
  </si>
  <si>
    <t>734209113R00</t>
  </si>
  <si>
    <t>Montáž závitových armatur armatury ve specifikaci se dvěma závity, G 1/2"</t>
  </si>
  <si>
    <t>734209114R00</t>
  </si>
  <si>
    <t>Montáž závitových armatur armatury ve specifikaci se dvěma závity, G 3/4"</t>
  </si>
  <si>
    <t>734209115R00</t>
  </si>
  <si>
    <t>Montáž závitových armatur armatury ve specifikaci se dvěma závity, G 1"</t>
  </si>
  <si>
    <t>734209116R00</t>
  </si>
  <si>
    <t>Montáž závitových armatur armatury ve specifikaci se dvěma závity, G 5/4"</t>
  </si>
  <si>
    <t>734209117R00</t>
  </si>
  <si>
    <t>Montáž závitových armatur armatury ve specifikaci se dvěma závity, G 6/4"</t>
  </si>
  <si>
    <t>734209118R00</t>
  </si>
  <si>
    <t>Montáž závitových armatur armatury ve specifikaci se dvěma závity, G 2"</t>
  </si>
  <si>
    <t>734235121R00</t>
  </si>
  <si>
    <t>Ventily a kohouty uzavírací závitové včetně dodávky materiálu kulový kohout, DN 15, vnitřní-vnitřní, PN 42, mosaz</t>
  </si>
  <si>
    <t>734235122R00</t>
  </si>
  <si>
    <t>Ventily a kohouty uzavírací závitové včetně dodávky materiálu kulový kohout, DN 20, vnitřní-vnitřní, PN 42, mosaz</t>
  </si>
  <si>
    <t>734235123R00</t>
  </si>
  <si>
    <t>Ventily a kohouty uzavírací závitové včetně dodávky materiálu kulový kohout, DN 25, vnitřní-vnitřní, PN 35, mosaz</t>
  </si>
  <si>
    <t>734295321R00</t>
  </si>
  <si>
    <t>Ostatní armatury kohouty plnící a vypouštěcí včetně dodávky materiálu_x000D_
 kulový kohout vypouštěcí a napouštěcí, DN 15, PN 10, mosaz</t>
  </si>
  <si>
    <t>998734203R00</t>
  </si>
  <si>
    <t>Přesun hmot pro armatury v objektech výšky do 4 m</t>
  </si>
  <si>
    <t>EMO-T230on/o</t>
  </si>
  <si>
    <t>Termoelektrický pohon 230V on/off regulace bez, proudu zavřeno 1m</t>
  </si>
  <si>
    <t>MD0-04</t>
  </si>
  <si>
    <t>Nastavení předregulace rad. ventilu stávající, včetně sundání a osazení termohlavice</t>
  </si>
  <si>
    <t>PT</t>
  </si>
  <si>
    <t>Prostorový termostat s týdenním programem pro, ovládání zonového ventilu 230V on/off</t>
  </si>
  <si>
    <t>RRVDN20</t>
  </si>
  <si>
    <t>Ruční regulační ventil  DN20 kvs=5,7 s vypouštěním</t>
  </si>
  <si>
    <t xml:space="preserve">Oblast použití : </t>
  </si>
  <si>
    <t xml:space="preserve">Soustavy vytápění a chlazení. : </t>
  </si>
  <si>
    <t xml:space="preserve">Funkce : </t>
  </si>
  <si>
    <t xml:space="preserve">Vyvažování, Nastavení s aretací, Měření průtoku, tlaků a teploty,  : </t>
  </si>
  <si>
    <t xml:space="preserve">izavírání ,Vypouštění : </t>
  </si>
  <si>
    <t xml:space="preserve">Tlaková třída : </t>
  </si>
  <si>
    <t xml:space="preserve">PN 20 : </t>
  </si>
  <si>
    <t xml:space="preserve">Teploty : </t>
  </si>
  <si>
    <t xml:space="preserve">Max. pracovní teplota  120 °C : </t>
  </si>
  <si>
    <t xml:space="preserve">provozní teplota 120 °C. : </t>
  </si>
  <si>
    <t xml:space="preserve">Min. pracovní teplota  –20 °C : </t>
  </si>
  <si>
    <t xml:space="preserve">kvs=5,7 : </t>
  </si>
  <si>
    <t>RRVDN25</t>
  </si>
  <si>
    <t>Ruční regulační ventil  DN25 kvs=8,7 s vypouštěním</t>
  </si>
  <si>
    <t xml:space="preserve">Uzavírání ,Vypouštění : </t>
  </si>
  <si>
    <t xml:space="preserve">kvs=8,7 : </t>
  </si>
  <si>
    <t>ss15x1-34</t>
  </si>
  <si>
    <t>Svěrné šroubení pro měděnnou trubku 15x1, kov-kov 15x1 - 3/4" EK vč. vsuvky</t>
  </si>
  <si>
    <t>SS15x1rp1/2</t>
  </si>
  <si>
    <t>Svěrné šroubení pro měd. trubku 15x1, kov-kov 15x1 - 1/2"Rp (pro ventil)</t>
  </si>
  <si>
    <t>ss1-8x1-34</t>
  </si>
  <si>
    <t>Svěrné šroubení pro měděnnou trubku 18x1, kov-kov 18x1 - 3/4" EK vč. vsuvky</t>
  </si>
  <si>
    <t>ŠPDN15</t>
  </si>
  <si>
    <t>Uzavíratelné a regulační šroubení DN15 přímé</t>
  </si>
  <si>
    <t>ŠRDN15R</t>
  </si>
  <si>
    <t>Uzavíratelné a regulační šroubení DN15 rohové</t>
  </si>
  <si>
    <t xml:space="preserve">Maximální provozní teplota 120 °C,  : </t>
  </si>
  <si>
    <t xml:space="preserve">Maximální provozní tlak 10 bar. : </t>
  </si>
  <si>
    <t xml:space="preserve">Poniklovaný bronz. : </t>
  </si>
  <si>
    <t xml:space="preserve">kvs=1,31 : </t>
  </si>
  <si>
    <t>TBVCDN20</t>
  </si>
  <si>
    <t>Regulační ventil  DN20 přednastaveni s možností, pohonu M30x1,5 kvs=3,4</t>
  </si>
  <si>
    <t>TBVCDN25</t>
  </si>
  <si>
    <t>Regulační ventil  DN25 přednastaveni s možností, pohonu M30x1,5 kvs=7,2</t>
  </si>
  <si>
    <t>THK-</t>
  </si>
  <si>
    <t>Termostatická hlavice s vestavěným čidlem M 30x1,5</t>
  </si>
  <si>
    <t>VK15</t>
  </si>
  <si>
    <t>Připojovací armatura H-ventil Rp 1/2'x3/4' rohová, pro otopná tělesa ventil kompakt</t>
  </si>
  <si>
    <t>VK15p</t>
  </si>
  <si>
    <t>Připojovací armatura H-ventil Rp 1/2'x3/4' přímá, pro otopná tělesa ventil kompakt</t>
  </si>
  <si>
    <t>735157566R00</t>
  </si>
  <si>
    <t>Otopná tělesa panelová počet desek 2, počet přídavných přestupných ploch 1, výška 600 mm, délka 1000 mm, provedení ventil kompakt, pravé spodní připojení, s nuceným oběhem, čelní deska profilovaná</t>
  </si>
  <si>
    <t xml:space="preserve">s vestavěnou ventilovou vložkou s přednastavením : </t>
  </si>
  <si>
    <t xml:space="preserve">kv  hodnoty uvedeny v technické zprávě : </t>
  </si>
  <si>
    <t xml:space="preserve">"s pravým spodním připojením G1/2"" rozteč 50 mm : </t>
  </si>
  <si>
    <t xml:space="preserve">"max. provozní přetlak 1,0 MPa : </t>
  </si>
  <si>
    <t>735156920R00</t>
  </si>
  <si>
    <t>Otopná tělesa panelová Doplňkové práce pro otopná tělesa panelová tlakové zkoušky , těles dvouřadých</t>
  </si>
  <si>
    <t>735171312R00</t>
  </si>
  <si>
    <t>Otopná tělesa koupelnová trubkové otopné těleso rovné, spodní zdola dolů nebo oboustranné shora dolů připojení, výška 1500 mm, šířka 750 mm, průměr trubek 20 mm, objem tělesa 8,0 l</t>
  </si>
  <si>
    <t>998735202R00</t>
  </si>
  <si>
    <t>Přesun hmot pro otopná tělesa v objektech výšky do 12 m</t>
  </si>
  <si>
    <t>799-001</t>
  </si>
  <si>
    <t>Propláchnutí systému systému</t>
  </si>
  <si>
    <t>hod</t>
  </si>
  <si>
    <t>799-002</t>
  </si>
  <si>
    <t>Napuštění systému</t>
  </si>
  <si>
    <t>799-003</t>
  </si>
  <si>
    <t>Vypuštění systému</t>
  </si>
  <si>
    <t>799-004</t>
  </si>
  <si>
    <t>Topná zkouška včetně přednastavení reg. armatur, ob. čerpadel</t>
  </si>
  <si>
    <t>611403382R00</t>
  </si>
  <si>
    <t>Hrubé zaplnění rýh ve stropech maltou ze suchých směsí 50 x 50 mm</t>
  </si>
  <si>
    <t>612403382R00</t>
  </si>
  <si>
    <t>Hrubá výplň rýh ve stěnách, jakoukoliv maltou maltou ze suchých směsí_x000D_
 50 x 50 mm</t>
  </si>
  <si>
    <t>jakékoliv šířky rýhy,</t>
  </si>
  <si>
    <t>612403384R00</t>
  </si>
  <si>
    <t>Hrubá výplň rýh ve stěnách, jakoukoliv maltou maltou ze suchých směsí_x000D_
 70 x 70 mm</t>
  </si>
  <si>
    <t>612403386R00</t>
  </si>
  <si>
    <t>Hrubá výplň rýh ve stěnách, jakoukoliv maltou maltou ze suchých směsí_x000D_
 100 x 100 mm</t>
  </si>
  <si>
    <t>974082213R00</t>
  </si>
  <si>
    <t>Vysekání rýh pro vodiče v omítce stěn_x000D_
 z malty cementové, šířky do 50 mm</t>
  </si>
  <si>
    <t>974082214R00</t>
  </si>
  <si>
    <t>Vysekání rýh pro vodiče v omítce stěn_x000D_
 z malty cementové, šířky do 70 mm</t>
  </si>
  <si>
    <t>974082215R00</t>
  </si>
  <si>
    <t>Vysekání rýh pro vodiče v omítce stěn_x000D_
 z malty cementové, šířky do 100 mm</t>
  </si>
  <si>
    <t>974082173R00</t>
  </si>
  <si>
    <t>Vysekání rýh pro vodiče v omítce stropů z jakékoliv  malty vápenné nebo vápenocementové, šířky do 50 mm</t>
  </si>
  <si>
    <t>3471167</t>
  </si>
  <si>
    <t>ZAROVKA OB.CIRA 240V E27 75W *</t>
  </si>
  <si>
    <t>KUS</t>
  </si>
  <si>
    <t>3475095</t>
  </si>
  <si>
    <t>ZARIVKA 32 W</t>
  </si>
  <si>
    <t>3489131</t>
  </si>
  <si>
    <t>C   / SVIT.ZARIV.STROPNI IP20 2X36W CIRY PRIZM. KR</t>
  </si>
  <si>
    <t>3489146</t>
  </si>
  <si>
    <t>G    / SVIT. LED STROPNI IP40   55W LED, OPAL. KRY</t>
  </si>
  <si>
    <t>3489148</t>
  </si>
  <si>
    <t>ZARIVKA 36 W</t>
  </si>
  <si>
    <t>ZARIVKA 35 W</t>
  </si>
  <si>
    <t>ZARIVKA 49 W</t>
  </si>
  <si>
    <t>ZARIVKA 14 W</t>
  </si>
  <si>
    <t>E   / SVIT.ZARIV.PODHLED IP20 4X14W AL MRIZKA, EP</t>
  </si>
  <si>
    <t>M    / SVIT. ZARIV. NASTENNE  2X32W</t>
  </si>
  <si>
    <t>S    / SVIT.ZAROV.IP41, tr.II 1x75W DO UMYVARNY</t>
  </si>
  <si>
    <t>N    / SVIT. NOUZOVE NAST. 13W 1 HOD.</t>
  </si>
  <si>
    <t>210010003</t>
  </si>
  <si>
    <t>TRUBKA OHEB P.O.TYP 23.. 23 MM VC.DODAVKY TRUBKY, PVC 2323</t>
  </si>
  <si>
    <t>M</t>
  </si>
  <si>
    <t>210010032</t>
  </si>
  <si>
    <t>TRUBKA KOPEX VOL P.O.    16 MM VC.DODAVKY TRUBKY, KOPEX 3316</t>
  </si>
  <si>
    <t>210010033</t>
  </si>
  <si>
    <t>TRUBKA KOPEX VOL P.O.    23 MM VC.DODAVKY TRUBKY, KOPEX 3323</t>
  </si>
  <si>
    <t>210010034</t>
  </si>
  <si>
    <t>TRUBKA KOPEX VOL P.O.    29 MM VC.DODAVKY TRUBKY, KOPEX 3329</t>
  </si>
  <si>
    <t>210010035</t>
  </si>
  <si>
    <t>TRUBKA HDPE VOL DO TERENU 40/33MM VC.DODAVKY, TRUBKY HDPE 40/33MM</t>
  </si>
  <si>
    <t>210010116</t>
  </si>
  <si>
    <t>LISTA VKLADACI LV 24/22 MM VC. LISTY</t>
  </si>
  <si>
    <t>210010118</t>
  </si>
  <si>
    <t>LISTA VKLADACI LV 40/15mm VC. LISTY</t>
  </si>
  <si>
    <t>210010119</t>
  </si>
  <si>
    <t>LISTA VKLADACI LV 40/40mm VC. LISTY</t>
  </si>
  <si>
    <t>210010123</t>
  </si>
  <si>
    <t>TRUBKA PE VOL ULOZ           63  MM VC. TRUBKY, KORUGOVANE</t>
  </si>
  <si>
    <t>210010124</t>
  </si>
  <si>
    <t>TRUBKA PE VOL ULOZ           80  MM VC. TRUBKY, KORUGOVANE</t>
  </si>
  <si>
    <t>210010301</t>
  </si>
  <si>
    <t>KRABICE PRISTROJOVA BEZ ZAPOJ VC.DODAVKY KP</t>
  </si>
  <si>
    <t>210010321</t>
  </si>
  <si>
    <t>KRABICE ODBOC KR 68 VCET ZAP VC.DODAVKY KRABICE, +SVORK+VICKO</t>
  </si>
  <si>
    <t>210010350</t>
  </si>
  <si>
    <t>KRABICE NASTENNA IP54 VC. KRABICE</t>
  </si>
  <si>
    <t>210010354</t>
  </si>
  <si>
    <t>KRABICE (KT250)         VC. DODAVKY PRO HL. OCHR., PRIPOJNICI</t>
  </si>
  <si>
    <t>210020303</t>
  </si>
  <si>
    <t>ZLAB KABEL DRATENY 50/50  MM VC. SPOJEK, NOSNIKU,, DRZAKU ...</t>
  </si>
  <si>
    <t>210020305</t>
  </si>
  <si>
    <t>ZLAB KABEL DRATENY 100/50 MM VC. SPOJEK, NOSNIKU,, DRZAKU...</t>
  </si>
  <si>
    <t>210020651</t>
  </si>
  <si>
    <t>KONSTRUKCE OCEL NOSNA   5 KG VČETNĚ DODÁVKY 1kg L, 30/30/3</t>
  </si>
  <si>
    <t>210020952</t>
  </si>
  <si>
    <t>TABULKA VYSTRAZNA POLYSTYREN A2-A5 VC.DODAVKY, TABULKY A4</t>
  </si>
  <si>
    <t>210100001</t>
  </si>
  <si>
    <t>UKONC VODICU-ROZVADEC,ZAP      2,5</t>
  </si>
  <si>
    <t>210100002</t>
  </si>
  <si>
    <t>UKONC VODICU-ROZVADEC,ZAP      6</t>
  </si>
  <si>
    <t>210100003</t>
  </si>
  <si>
    <t>UKONC VODICU-ROZVADEC,ZAP     16</t>
  </si>
  <si>
    <t>210100004</t>
  </si>
  <si>
    <t>UKONC VODICU-ROZVADEC,ZAP     25</t>
  </si>
  <si>
    <t>210100007</t>
  </si>
  <si>
    <t>UKONC VODICU-ROZVADEC,ZAP     70</t>
  </si>
  <si>
    <t>210100008</t>
  </si>
  <si>
    <t>UKONC VODICU-ROZVADEC,ZAP     95</t>
  </si>
  <si>
    <t>210100201</t>
  </si>
  <si>
    <t>UKONC SNURY-GUM HADICE   2X4</t>
  </si>
  <si>
    <t>210100221</t>
  </si>
  <si>
    <t>UKONC SNURY-GUM HADICE   7X6</t>
  </si>
  <si>
    <t>210100251</t>
  </si>
  <si>
    <t>UKONC KAB CELOPLAST SZ   4X10</t>
  </si>
  <si>
    <t>210100255</t>
  </si>
  <si>
    <t>UKONC KAB CELOPLAST      4X150</t>
  </si>
  <si>
    <t>210100258</t>
  </si>
  <si>
    <t>UKONC KAB CELOPLAST      5X4</t>
  </si>
  <si>
    <t>210100259</t>
  </si>
  <si>
    <t>UKONC KAB CELOPLAST      5X10</t>
  </si>
  <si>
    <t>210102002</t>
  </si>
  <si>
    <t>SPOJ EPOX PLAST K  1KV SVPE  4X120 VC.DODAVKY SVPE,  3</t>
  </si>
  <si>
    <t>210110001</t>
  </si>
  <si>
    <t>SPINAC NASTENNY JEDNOPOL       IP44 VC.DODAVKY, SPINACE</t>
  </si>
  <si>
    <t>210110004</t>
  </si>
  <si>
    <t>SPINAC NASTENNY STRIDAVY       IP44 VC.DODAVKY, SPINACE</t>
  </si>
  <si>
    <t>210110041</t>
  </si>
  <si>
    <t>SPINAC ZAPUSTENY JEDNOPOL (1) VC.DODAVKY KOMPLET</t>
  </si>
  <si>
    <t>210110043</t>
  </si>
  <si>
    <t>SPINAC ZAPUSTENY SERIOVY (5) VC.DODAVKY KOMPLET</t>
  </si>
  <si>
    <t>210110045</t>
  </si>
  <si>
    <t>SPINAC ZAPUSTENY DVOJITY (5A) VC.DODAVKY KOMPLET</t>
  </si>
  <si>
    <t>210110046</t>
  </si>
  <si>
    <t>SPINAC ZAPUSTENY KRIZOVY (7) VC.DODAVKY KOMPLET</t>
  </si>
  <si>
    <t>210110047</t>
  </si>
  <si>
    <t>OVLADAC ZAPUST JEDNOPOL SIGN DOUT VC.DODAVKY, KOMPLET</t>
  </si>
  <si>
    <t>210110048</t>
  </si>
  <si>
    <t>OVLADAC ZAPUST JEDNOPOL ORIENT DOUT VC.DODAVKY, KOMPLET</t>
  </si>
  <si>
    <t>210110051</t>
  </si>
  <si>
    <t>OVLADAC ZAPUSTENY 1/0 VC.DODAVKY KOMPLET</t>
  </si>
  <si>
    <t>210110061</t>
  </si>
  <si>
    <t>SPINAC ZALUZIOVY DELENY 1/0+1/0 BL VC.DODAVKY, KOMPLET</t>
  </si>
  <si>
    <t>210110071</t>
  </si>
  <si>
    <t>AUT. SPINAC SE SNIMACEM POHYBU VC. DODAVKY (NA, STROP)</t>
  </si>
  <si>
    <t>210110072</t>
  </si>
  <si>
    <t>DETEKTOR POHYBU VENKOVNI 16x20m VC. DODAVKY (U, VSTUPU)</t>
  </si>
  <si>
    <t>210110082</t>
  </si>
  <si>
    <t>SPINAC SPECIALNI SPORAK VC.DODAVKY SPOR.PRIP.</t>
  </si>
  <si>
    <t>210110511</t>
  </si>
  <si>
    <t>PREPIN  VACKOVY S 25VP,VL 01,02 VC.DODAVKY</t>
  </si>
  <si>
    <t>210110513</t>
  </si>
  <si>
    <t>PREPIN  VACKOVY S 63VP,VL 01,02 VC.DODAVKY, (UZAMYKATELNY)</t>
  </si>
  <si>
    <t>210111011</t>
  </si>
  <si>
    <t>ZASUVKA DOMOV,POLOZAP 2P+Z KOMPLET VC.DODAVKY /, BARVA BILA</t>
  </si>
  <si>
    <t>210111021</t>
  </si>
  <si>
    <t>ZASUVKA DOMOV,V KRAB  2P+Z     IP44 VC.DODAVKY</t>
  </si>
  <si>
    <t>210111113</t>
  </si>
  <si>
    <t>ZASUVKA PRUM NAST 1643,45   3P+Z+PE VC.DODAVKY, ZASUVKY</t>
  </si>
  <si>
    <t>210111114</t>
  </si>
  <si>
    <t>ZASUVKA PRUM NAST 3243,45   3P+Z+PE VC.DODAVKY, ZASUVKY</t>
  </si>
  <si>
    <t>210120401</t>
  </si>
  <si>
    <t>MONTAZ JISTICE 1 POL. DO ROZVADECE VC.DODAVKY, JISTICE 1 x 10A</t>
  </si>
  <si>
    <t>210120402</t>
  </si>
  <si>
    <t>MONTAZ JISTICE 1 POL. DO ROZVADECE VC.DODAVKY, JISTICE 1 x 16A</t>
  </si>
  <si>
    <t>210120453</t>
  </si>
  <si>
    <t>MONTAZ JISTICE 3 POL. DO ROZVADECE VC.DODAVKY, JISTICE 3 x 25A</t>
  </si>
  <si>
    <t>210130401</t>
  </si>
  <si>
    <t>MONTAZ RELE POMOCNE BLOK. DO ROZV. VC.DODAVKY RELE,  2 POL.</t>
  </si>
  <si>
    <t>210140431</t>
  </si>
  <si>
    <t>OVLADAC POM OBV  1TLACITKO - SKRIN VC.DODAVKY STOP,  TLACITKA CERVENE</t>
  </si>
  <si>
    <t>210140432</t>
  </si>
  <si>
    <t>OVLADAC POM OBV  2TLACITKA - SKRIN VC.DODAVKY, OVLADACE ZAP. / VYP.</t>
  </si>
  <si>
    <t>210140433</t>
  </si>
  <si>
    <t>OVLADAC POM OBV  1TLACITKO - SKRIN VC.DODAVKY, OTOCNY I-0-II CERNY</t>
  </si>
  <si>
    <t>210170001</t>
  </si>
  <si>
    <t>NAPOJENI PISOARU</t>
  </si>
  <si>
    <t>210170002</t>
  </si>
  <si>
    <t>INSTALACE NAPAJECE PISOARU</t>
  </si>
  <si>
    <t>210180002</t>
  </si>
  <si>
    <t>ZAPOJENI OSOUSECE RUKOU</t>
  </si>
  <si>
    <t>210190002</t>
  </si>
  <si>
    <t>MONTAZ ROZVODNIC CELOPLECH   50KG</t>
  </si>
  <si>
    <t>210200001</t>
  </si>
  <si>
    <t>MONTAZ SVITIDLA ZAROV./LED  OBECNE</t>
  </si>
  <si>
    <t>65,00+31,00</t>
  </si>
  <si>
    <t>210200006</t>
  </si>
  <si>
    <t>MONTAZ NOUZOVEHO SVITIDLA</t>
  </si>
  <si>
    <t>210220005</t>
  </si>
  <si>
    <t>SVORKOVNICE PRO HLAVNI POSPOJOVANI VC. DODAVKY HOP</t>
  </si>
  <si>
    <t>210220451</t>
  </si>
  <si>
    <t>OCHR SPOJ-PRAD,KOUP,CU4-16MM2 VOLNE VC. DODAVKY CY,  4 Z/ZL</t>
  </si>
  <si>
    <t>210220452</t>
  </si>
  <si>
    <t>HLAVNI POSPOJOVANI  -CU10MM2 VOLNE VC.DODAVKY CY, 10 Z/ZL</t>
  </si>
  <si>
    <t>210800504</t>
  </si>
  <si>
    <t>VODIC CY   NN,VN   1,5     V TRUBCE VC.DODAVKY, VODICE CY 1,5</t>
  </si>
  <si>
    <t>210810001</t>
  </si>
  <si>
    <t>KABEL CYKY-O 750V 2X1,5       VOLNE VC.DODAVKY, CYKY-O 2x1.5</t>
  </si>
  <si>
    <t>210810005</t>
  </si>
  <si>
    <t>KABEL CYKY-O 750V 3X1,5       VOLNE VC.DODAVKY, CYKY-O 3x1.5</t>
  </si>
  <si>
    <t>210810006</t>
  </si>
  <si>
    <t>KABEL CYKY-J 750V 3X2,5       VOLNE VC.DODAVKY, CYKY-J 3x2.5</t>
  </si>
  <si>
    <t>210810007</t>
  </si>
  <si>
    <t>KABEL CYKY-O 750V 3X4         VOLNE VC.DODAVKY, CYKY-O 3x4</t>
  </si>
  <si>
    <t>210810009</t>
  </si>
  <si>
    <t>KABEL CYKY-0 750V 4X1,5       VOLNE VC.DODAVKY, CYKY-O 4x1.5</t>
  </si>
  <si>
    <t>210810014</t>
  </si>
  <si>
    <t>KABEL CYKY-J 750V 4X10        VOLNE VC.DODAVKY, CYKY 4Bx10</t>
  </si>
  <si>
    <t>210810015</t>
  </si>
  <si>
    <t>KABEL CYKY-J 750V 5X1,5       VOLNE VC.DODAVKY, CYKY 5Jx1.5</t>
  </si>
  <si>
    <t>210810016</t>
  </si>
  <si>
    <t>KABEL CYKY-J 750V 5X2,5       VOLNE VC.DODAVKY, CYKY 5Jx2.5</t>
  </si>
  <si>
    <t>210810017</t>
  </si>
  <si>
    <t>KABEL CYKY-J 750V 5X4         VOLNE VC.DODAVKY, CYKY 5Jx4</t>
  </si>
  <si>
    <t>210810089</t>
  </si>
  <si>
    <t>KABEL CYKY-J 1KV 4X25         VOLNE VC. KABELU, CYKY 4JX25</t>
  </si>
  <si>
    <t>210860201</t>
  </si>
  <si>
    <t>KABEL SPEC JYTY -AL    2X1      VOL VC. SNURY JYTY,  2X1</t>
  </si>
  <si>
    <t>210860203</t>
  </si>
  <si>
    <t>KABEL SPEC JYTY -AL    7X1      VOL VC SNNURY JYTY,  7X1</t>
  </si>
  <si>
    <t>210901074</t>
  </si>
  <si>
    <t>KABEL AYKY   1KV   3X95+70    VOLNE VČETNĚ DOD., KABELU AYKY 4B 3x95+70</t>
  </si>
  <si>
    <t>210901075</t>
  </si>
  <si>
    <t>KABEL AYKY   1KV   3X120+70   VOLNE VČETNĚ DOD., KABELU AYKY 4B 3x120+70</t>
  </si>
  <si>
    <t>900R01</t>
  </si>
  <si>
    <t>HZS -nezmeritelne prace -cl.17,o.1a ZAPOJENI, TOTEMU, ZAVORY</t>
  </si>
  <si>
    <t>HOD</t>
  </si>
  <si>
    <t>900R02</t>
  </si>
  <si>
    <t>HZS -nezmeritelne prace -cl.17,o.1a NAPOJENI STAV.,  ROZVODU</t>
  </si>
  <si>
    <t>900R03</t>
  </si>
  <si>
    <t>HZS -nezmeritelne prace -cl.17,o.1a PROJEKTOVE A, PRUZKUMNE PRACE</t>
  </si>
  <si>
    <t>900R04</t>
  </si>
  <si>
    <t>HZS -nezmeritelne prace -cl.17,o.1a PRACE V RS 11,,  RS 21, RS 31 - ROZV.</t>
  </si>
  <si>
    <t>900R05</t>
  </si>
  <si>
    <t>HZS -nezmeritelne prace -cl.17,o.1a PRACE V, POJISTKOVE SKRINI</t>
  </si>
  <si>
    <t>900R06</t>
  </si>
  <si>
    <t>HZS -nezmeritelne prace -cl.17,o.1a INSTALACE A, ZAPOJENI SYSTEMU</t>
  </si>
  <si>
    <t>900R07</t>
  </si>
  <si>
    <t>HZS -nezmeritelne prace -cl.17,o.1a DEMONTAZE</t>
  </si>
  <si>
    <t>SPINAC ZAPUSTENY STRIDAVY (6) VC.DODAVKY KOMPLET</t>
  </si>
  <si>
    <t>OVLADAC POM OBV 1TLACITKO- SKRINKA VC.DODAVKY, TOTAL STOP</t>
  </si>
  <si>
    <t>HLAVNI POSPOJOVANI  -CU25MM2 VOLNE VC.DODAVKY CY, 25 Z/ZL</t>
  </si>
  <si>
    <t>KABEL CYKY-J 750V 3X1,5       VOLNE VC.DODAVKY, CYKY-J 3x1.5</t>
  </si>
  <si>
    <t>KABEL CYKY-J 750V 3X4         VOLNE VC.DODAVKY, CYKY-J 3x4</t>
  </si>
  <si>
    <t>KABEL CYKY-J 750V 5X6         VOLNE VC.DODAVKY, CYKY 5Jx6</t>
  </si>
  <si>
    <t>3570000</t>
  </si>
  <si>
    <t>RE - ELMER. ROZVODNICE</t>
  </si>
  <si>
    <t>3570001</t>
  </si>
  <si>
    <t>RS 12 - ROZVODNICE</t>
  </si>
  <si>
    <t>3570003</t>
  </si>
  <si>
    <t>RS 32 - ROZVODNICE</t>
  </si>
  <si>
    <t>5000010</t>
  </si>
  <si>
    <t>NAPAJECI ZDROJ PRO PISOARY 230/24V DLE ZTI</t>
  </si>
  <si>
    <t>5000021</t>
  </si>
  <si>
    <t>OSOUSEC RUKOU DLE VL. VYBERU</t>
  </si>
  <si>
    <t>RH 1 - HLAVNI ROZVODNICE</t>
  </si>
  <si>
    <t>905R01</t>
  </si>
  <si>
    <t>HZS-revize provoz.souboru a st.obj. REVIZE</t>
  </si>
  <si>
    <t>220260021</t>
  </si>
  <si>
    <t>KRABICE KO 68 POD OM VČ VYSEK LŮŽKA</t>
  </si>
  <si>
    <t>220260022</t>
  </si>
  <si>
    <t>KRABICE KP 68 POD OM VČ VYSEK LŮŽKA</t>
  </si>
  <si>
    <t>220260024</t>
  </si>
  <si>
    <t>KRABICE KO 97 POD OM VČ VYSEK LŮŽKA</t>
  </si>
  <si>
    <t>220260027</t>
  </si>
  <si>
    <t>KRABICE KO125 POD OM VČ VYSEK LŮŽKA</t>
  </si>
  <si>
    <t>220260028</t>
  </si>
  <si>
    <t>KRABICE KT250 POD OM VČ VYSEK LŮŽKA</t>
  </si>
  <si>
    <t>220260068</t>
  </si>
  <si>
    <t>KRABICE PŘÍSTROJOVÁ LK 80x28 PRO LISTOVY ROZVOD</t>
  </si>
  <si>
    <t>220260111</t>
  </si>
  <si>
    <t>ODVICKOVANI A ZAVICK.KRAB.NA ZAVIT</t>
  </si>
  <si>
    <t>220260112</t>
  </si>
  <si>
    <t>ODVÍČKOVANI A ZAVÍČK KRAB VÍČ 2ŠROU</t>
  </si>
  <si>
    <t>220260113</t>
  </si>
  <si>
    <t>ODVÍČKOVANI A ZAVÍČK KRAB VÍČ 4ŠROU</t>
  </si>
  <si>
    <t>220260534</t>
  </si>
  <si>
    <t>TRUBKA KOPOFLEX  POD OMÍTKU D 36 MM</t>
  </si>
  <si>
    <t>220260551</t>
  </si>
  <si>
    <t>TRUBKA PVC   POD OMÍTKU D 16 MM</t>
  </si>
  <si>
    <t>220260552</t>
  </si>
  <si>
    <t>TRUBKA PVC   POD OMÍTKU D 23 MM</t>
  </si>
  <si>
    <t>220260553</t>
  </si>
  <si>
    <t>TRUBKA PVC   POD OMÍTKU D 29 MM</t>
  </si>
  <si>
    <t>220261661</t>
  </si>
  <si>
    <t>Znaceni trasy vedeni</t>
  </si>
  <si>
    <t>RTS 13/ I</t>
  </si>
  <si>
    <t>RTS 11/ I</t>
  </si>
  <si>
    <t>220270322</t>
  </si>
  <si>
    <t>ZATAŽ VODIČ CY,CYA 1,5 DO TRUB,LIŠT</t>
  </si>
  <si>
    <t>220301201</t>
  </si>
  <si>
    <t>ZASUVKA DATOVA DVOJITA Cat 5e UTP VC. DODAVKY, KOMPLET</t>
  </si>
  <si>
    <t>3414082</t>
  </si>
  <si>
    <t>VODIC CY CERNY 1,50 DRAT</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</si>
  <si>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</si>
  <si>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</si>
  <si>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</si>
  <si>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</si>
  <si>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979999997R00</t>
  </si>
  <si>
    <t>Poplatek za skládku čisté suti - DUFONEV Brno</t>
  </si>
  <si>
    <t>941955002R00</t>
  </si>
  <si>
    <t>Lešení lehké pracovní pomocné pomocné, o výšce lešeňové podlahy přes 1,2 do 1,9 m</t>
  </si>
  <si>
    <t>240-001</t>
  </si>
  <si>
    <t>Podružný materiál, spojovací, závěsný a těsnící, materiál</t>
  </si>
  <si>
    <t>240-002</t>
  </si>
  <si>
    <t>Zkušební a revizní úkony, zaregulování systému</t>
  </si>
  <si>
    <t>240-003</t>
  </si>
  <si>
    <t>Radiální potrubní ventilátor DN125, V=250 m3/hod, p=200 Pa, IP44, 62W/230V, 2 x spojovací manžeta, 2</t>
  </si>
  <si>
    <t>240-004</t>
  </si>
  <si>
    <t>Montáž ventilátorů radiálních do potrubí kruhového,  D200</t>
  </si>
  <si>
    <t>240-005</t>
  </si>
  <si>
    <t>Nástěnný axiální ventilátor DN125, V=150 m3/hod, p=50Pa, IP44, 15W/230V, kuličková ložiska, časový</t>
  </si>
  <si>
    <t>240-006</t>
  </si>
  <si>
    <t>Montáž ventilátorů nástěnných malých, velikosti, 200</t>
  </si>
  <si>
    <t>Radiální potrubní ventilátor DN125, V=200 m3/hod, p=150 Pa, IP44, 40W/230V, 2 x spojovací manžeta, 2</t>
  </si>
  <si>
    <t>240-025</t>
  </si>
  <si>
    <t>Talířový ventil plastový pro odvod vzduchu, DN125</t>
  </si>
  <si>
    <t>3,00+2,00+3,00+8,00+9,00</t>
  </si>
  <si>
    <t>240-026</t>
  </si>
  <si>
    <t>Montáž vyústek talířových průměru do 125 mm</t>
  </si>
  <si>
    <t>240-028</t>
  </si>
  <si>
    <t>Plastová samočinná protidešťová žaluzie, DN125 vč.,  dodávky a montáže</t>
  </si>
  <si>
    <t>240-029</t>
  </si>
  <si>
    <t>Plastová samočinná protidešťová žaluzie, DN160 vč.,  dodávky a montáže</t>
  </si>
  <si>
    <t>240-034</t>
  </si>
  <si>
    <t>Kruhový tlumič hluku DN125 / 600mm, útlum min., 15dB vč. dodávky a montáže</t>
  </si>
  <si>
    <t>2,00+2,00+4,00+4,00</t>
  </si>
  <si>
    <t>240-035</t>
  </si>
  <si>
    <t>Pozinkované potrubí SPIRO 125</t>
  </si>
  <si>
    <t>240-041</t>
  </si>
  <si>
    <t>Tvarovka SPIRO O 125 90, lisovaný oblouk</t>
  </si>
  <si>
    <t>240-044</t>
  </si>
  <si>
    <t>Tvarovka SPIRO VniSP 125, vnitřní spojka</t>
  </si>
  <si>
    <t>240-046</t>
  </si>
  <si>
    <t>Tvarovka SPIRO ODJ 125 125, odbočka jednostranná</t>
  </si>
  <si>
    <t>240-048</t>
  </si>
  <si>
    <t>Tvarovka SPIRO ODO 125 125, odbočka oboustranná</t>
  </si>
  <si>
    <t>240-049</t>
  </si>
  <si>
    <t>Montáž potrubí SPIRO včetně  tvarovek se závěsy a, spojkami kruhového, průměru do 140mm</t>
  </si>
  <si>
    <t>Poplatek za skládku suti s 10 % příměsí</t>
  </si>
  <si>
    <t>L/1  / SVIT. LED STROPNI        15W LED</t>
  </si>
  <si>
    <t>L/2  / SVIT. LED STROPNI        28W LED</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</si>
</sst>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4" fontId="3" fillId="3" borderId="37" xfId="0" applyNumberFormat="1"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3" borderId="37" xfId="0" applyNumberFormat="1" applyFont="1" applyFill="1" applyBorder="1" applyAlignment="1">
      <alignment horizontal="center"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0" fontId="20" fillId="0" borderId="0" xfId="0" applyNumberFormat="1" applyFont="1" applyAlignment="1">
      <alignment wrapText="1"/>
    </xf>
    <xf numFmtId="0"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 fontId="11" fillId="0" borderId="18" xfId="0" applyNumberFormat="1" applyFont="1" applyBorder="1" applyAlignment="1">
      <alignment horizontal="righ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0" fillId="0" borderId="0" xfId="0" applyNumberFormat="1"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18"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G2"/>
  <sheetViews>
    <sheetView workbookViewId="0">
      <selection activeCell="A2" sqref="A2:G2"/>
    </sheetView>
  </sheetViews>
  <sheetFormatPr defaultRowHeight="12.75"/>
  <sheetData>
    <row r="1" spans="1:7">
      <c r="A1" s="33" t="s">
        <v>38</v>
      </c>
    </row>
    <row r="2" spans="1:7" ht="57.75" customHeight="1">
      <c r="A2" s="197" t="s">
        <v>39</v>
      </c>
      <c r="B2" s="197"/>
      <c r="C2" s="197"/>
      <c r="D2" s="197"/>
      <c r="E2" s="197"/>
      <c r="F2" s="197"/>
      <c r="G2" s="197"/>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66"/>
  <sheetViews>
    <sheetView showGridLines="0" topLeftCell="B1" zoomScaleNormal="100" zoomScaleSheetLayoutView="75" workbookViewId="0">
      <selection activeCell="P156" sqref="P156"/>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c r="A1" s="68" t="s">
        <v>36</v>
      </c>
      <c r="B1" s="204" t="s">
        <v>41</v>
      </c>
      <c r="C1" s="205"/>
      <c r="D1" s="205"/>
      <c r="E1" s="205"/>
      <c r="F1" s="205"/>
      <c r="G1" s="205"/>
      <c r="H1" s="205"/>
      <c r="I1" s="205"/>
      <c r="J1" s="206"/>
    </row>
    <row r="2" spans="1:15" ht="36" customHeight="1">
      <c r="A2" s="3"/>
      <c r="B2" s="74" t="s">
        <v>22</v>
      </c>
      <c r="C2" s="75"/>
      <c r="D2" s="76" t="s">
        <v>43</v>
      </c>
      <c r="E2" s="210" t="s">
        <v>44</v>
      </c>
      <c r="F2" s="211"/>
      <c r="G2" s="211"/>
      <c r="H2" s="211"/>
      <c r="I2" s="211"/>
      <c r="J2" s="212"/>
      <c r="O2" s="2"/>
    </row>
    <row r="3" spans="1:15" ht="27" hidden="1" customHeight="1">
      <c r="A3" s="3"/>
      <c r="B3" s="77"/>
      <c r="C3" s="75"/>
      <c r="D3" s="78"/>
      <c r="E3" s="213"/>
      <c r="F3" s="214"/>
      <c r="G3" s="214"/>
      <c r="H3" s="214"/>
      <c r="I3" s="214"/>
      <c r="J3" s="215"/>
    </row>
    <row r="4" spans="1:15" ht="23.25" customHeight="1">
      <c r="A4" s="3"/>
      <c r="B4" s="79"/>
      <c r="C4" s="80"/>
      <c r="D4" s="81"/>
      <c r="E4" s="202"/>
      <c r="F4" s="202"/>
      <c r="G4" s="202"/>
      <c r="H4" s="202"/>
      <c r="I4" s="202"/>
      <c r="J4" s="203"/>
    </row>
    <row r="5" spans="1:15" ht="24" customHeight="1">
      <c r="A5" s="3"/>
      <c r="B5" s="42" t="s">
        <v>42</v>
      </c>
      <c r="C5" s="4"/>
      <c r="D5" s="82" t="s">
        <v>45</v>
      </c>
      <c r="E5" s="25"/>
      <c r="F5" s="25"/>
      <c r="G5" s="25"/>
      <c r="H5" s="26" t="s">
        <v>40</v>
      </c>
      <c r="I5" s="82" t="s">
        <v>49</v>
      </c>
      <c r="J5" s="10"/>
    </row>
    <row r="6" spans="1:15" ht="15.75" customHeight="1">
      <c r="A6" s="3"/>
      <c r="B6" s="37"/>
      <c r="C6" s="25"/>
      <c r="D6" s="82" t="s">
        <v>46</v>
      </c>
      <c r="E6" s="25"/>
      <c r="F6" s="25"/>
      <c r="G6" s="25"/>
      <c r="H6" s="26" t="s">
        <v>34</v>
      </c>
      <c r="I6" s="82" t="s">
        <v>50</v>
      </c>
      <c r="J6" s="10"/>
    </row>
    <row r="7" spans="1:15" ht="15.75" customHeight="1">
      <c r="A7" s="3"/>
      <c r="B7" s="38"/>
      <c r="C7" s="84" t="s">
        <v>48</v>
      </c>
      <c r="D7" s="83" t="s">
        <v>47</v>
      </c>
      <c r="E7" s="31"/>
      <c r="F7" s="31"/>
      <c r="G7" s="31"/>
      <c r="H7" s="32"/>
      <c r="I7" s="31"/>
      <c r="J7" s="46"/>
    </row>
    <row r="8" spans="1:15" ht="24" hidden="1" customHeight="1">
      <c r="A8" s="3"/>
      <c r="B8" s="42" t="s">
        <v>20</v>
      </c>
      <c r="C8" s="4"/>
      <c r="D8" s="85" t="s">
        <v>51</v>
      </c>
      <c r="E8" s="4"/>
      <c r="F8" s="4"/>
      <c r="G8" s="41"/>
      <c r="H8" s="26" t="s">
        <v>40</v>
      </c>
      <c r="I8" s="82" t="s">
        <v>53</v>
      </c>
      <c r="J8" s="10"/>
    </row>
    <row r="9" spans="1:15" ht="15.75" hidden="1" customHeight="1">
      <c r="A9" s="3"/>
      <c r="B9" s="3"/>
      <c r="C9" s="4"/>
      <c r="D9" s="85" t="s">
        <v>52</v>
      </c>
      <c r="E9" s="4"/>
      <c r="F9" s="4"/>
      <c r="G9" s="41"/>
      <c r="H9" s="26" t="s">
        <v>34</v>
      </c>
      <c r="I9" s="82" t="s">
        <v>54</v>
      </c>
      <c r="J9" s="10"/>
    </row>
    <row r="10" spans="1:15" ht="15.75" hidden="1" customHeight="1">
      <c r="A10" s="3"/>
      <c r="B10" s="47"/>
      <c r="C10" s="84" t="s">
        <v>48</v>
      </c>
      <c r="D10" s="86" t="s">
        <v>47</v>
      </c>
      <c r="E10" s="50"/>
      <c r="F10" s="50"/>
      <c r="G10" s="48"/>
      <c r="H10" s="48"/>
      <c r="I10" s="49"/>
      <c r="J10" s="46"/>
    </row>
    <row r="11" spans="1:15" ht="24" customHeight="1">
      <c r="A11" s="3"/>
      <c r="B11" s="42" t="s">
        <v>19</v>
      </c>
      <c r="C11" s="4"/>
      <c r="D11" s="217"/>
      <c r="E11" s="217"/>
      <c r="F11" s="217"/>
      <c r="G11" s="217"/>
      <c r="H11" s="26" t="s">
        <v>40</v>
      </c>
      <c r="I11" s="88"/>
      <c r="J11" s="10"/>
    </row>
    <row r="12" spans="1:15" ht="15.75" customHeight="1">
      <c r="A12" s="3"/>
      <c r="B12" s="37"/>
      <c r="C12" s="25"/>
      <c r="D12" s="200"/>
      <c r="E12" s="200"/>
      <c r="F12" s="200"/>
      <c r="G12" s="200"/>
      <c r="H12" s="26" t="s">
        <v>34</v>
      </c>
      <c r="I12" s="88"/>
      <c r="J12" s="10"/>
    </row>
    <row r="13" spans="1:15" ht="15.75" customHeight="1">
      <c r="A13" s="3"/>
      <c r="B13" s="38"/>
      <c r="C13" s="87"/>
      <c r="D13" s="201"/>
      <c r="E13" s="201"/>
      <c r="F13" s="201"/>
      <c r="G13" s="201"/>
      <c r="H13" s="27"/>
      <c r="I13" s="31"/>
      <c r="J13" s="46"/>
    </row>
    <row r="14" spans="1:15" ht="24" hidden="1" customHeight="1">
      <c r="A14" s="3"/>
      <c r="B14" s="61" t="s">
        <v>21</v>
      </c>
      <c r="C14" s="62"/>
      <c r="D14" s="63"/>
      <c r="E14" s="64"/>
      <c r="F14" s="64"/>
      <c r="G14" s="64"/>
      <c r="H14" s="65"/>
      <c r="I14" s="64"/>
      <c r="J14" s="66"/>
    </row>
    <row r="15" spans="1:15" ht="32.25" customHeight="1">
      <c r="A15" s="3"/>
      <c r="B15" s="47" t="s">
        <v>32</v>
      </c>
      <c r="C15" s="67"/>
      <c r="D15" s="48"/>
      <c r="E15" s="216"/>
      <c r="F15" s="216"/>
      <c r="G15" s="218"/>
      <c r="H15" s="218"/>
      <c r="I15" s="218" t="s">
        <v>29</v>
      </c>
      <c r="J15" s="219"/>
    </row>
    <row r="16" spans="1:15" ht="23.25" customHeight="1">
      <c r="A16" s="141" t="s">
        <v>24</v>
      </c>
      <c r="B16" s="52" t="s">
        <v>24</v>
      </c>
      <c r="C16" s="53"/>
      <c r="D16" s="54"/>
      <c r="E16" s="198"/>
      <c r="F16" s="199"/>
      <c r="G16" s="198"/>
      <c r="H16" s="199"/>
      <c r="I16" s="198" t="e">
        <f>SUMIF(F126:F162,A16,I126:I162)+SUMIF(F126:F162,"PSU",I126:I162)</f>
        <v>#REF!</v>
      </c>
      <c r="J16" s="209"/>
    </row>
    <row r="17" spans="1:10" ht="23.25" customHeight="1">
      <c r="A17" s="141" t="s">
        <v>25</v>
      </c>
      <c r="B17" s="52" t="s">
        <v>25</v>
      </c>
      <c r="C17" s="53"/>
      <c r="D17" s="54"/>
      <c r="E17" s="198"/>
      <c r="F17" s="199"/>
      <c r="G17" s="198"/>
      <c r="H17" s="199"/>
      <c r="I17" s="198" t="e">
        <f>SUMIF(F126:F162,A17,I126:I162)</f>
        <v>#REF!</v>
      </c>
      <c r="J17" s="209"/>
    </row>
    <row r="18" spans="1:10" ht="23.25" customHeight="1">
      <c r="A18" s="141" t="s">
        <v>26</v>
      </c>
      <c r="B18" s="52" t="s">
        <v>26</v>
      </c>
      <c r="C18" s="53"/>
      <c r="D18" s="54"/>
      <c r="E18" s="198"/>
      <c r="F18" s="199"/>
      <c r="G18" s="198"/>
      <c r="H18" s="199"/>
      <c r="I18" s="198">
        <f>SUMIF(F126:F162,A18,I126:I162)</f>
        <v>0</v>
      </c>
      <c r="J18" s="209"/>
    </row>
    <row r="19" spans="1:10" ht="23.25" customHeight="1">
      <c r="A19" s="141" t="s">
        <v>188</v>
      </c>
      <c r="B19" s="52" t="s">
        <v>27</v>
      </c>
      <c r="C19" s="53"/>
      <c r="D19" s="54"/>
      <c r="E19" s="198"/>
      <c r="F19" s="199"/>
      <c r="G19" s="198"/>
      <c r="H19" s="199"/>
      <c r="I19" s="198">
        <f>SUMIF(F126:F162,A19,I126:I162)</f>
        <v>0</v>
      </c>
      <c r="J19" s="209"/>
    </row>
    <row r="20" spans="1:10" ht="23.25" customHeight="1">
      <c r="A20" s="141" t="s">
        <v>189</v>
      </c>
      <c r="B20" s="52" t="s">
        <v>28</v>
      </c>
      <c r="C20" s="53"/>
      <c r="D20" s="54"/>
      <c r="E20" s="198"/>
      <c r="F20" s="199"/>
      <c r="G20" s="198"/>
      <c r="H20" s="199"/>
      <c r="I20" s="198">
        <f>SUMIF(F126:F162,A20,I126:I162)</f>
        <v>0</v>
      </c>
      <c r="J20" s="209"/>
    </row>
    <row r="21" spans="1:10" ht="23.25" customHeight="1">
      <c r="A21" s="3"/>
      <c r="B21" s="69" t="s">
        <v>29</v>
      </c>
      <c r="C21" s="70"/>
      <c r="D21" s="71"/>
      <c r="E21" s="220"/>
      <c r="F21" s="221"/>
      <c r="G21" s="220"/>
      <c r="H21" s="221"/>
      <c r="I21" s="220" t="e">
        <f>SUM(I16:J20)</f>
        <v>#REF!</v>
      </c>
      <c r="J21" s="227"/>
    </row>
    <row r="22" spans="1:10" ht="33" customHeight="1">
      <c r="A22" s="3"/>
      <c r="B22" s="60" t="s">
        <v>33</v>
      </c>
      <c r="C22" s="53"/>
      <c r="D22" s="54"/>
      <c r="E22" s="59"/>
      <c r="F22" s="56"/>
      <c r="G22" s="45"/>
      <c r="H22" s="45"/>
      <c r="I22" s="45"/>
      <c r="J22" s="57"/>
    </row>
    <row r="23" spans="1:10" ht="23.25" customHeight="1">
      <c r="A23" s="3">
        <f>ZakladDPHSni*SazbaDPH1/100</f>
        <v>0</v>
      </c>
      <c r="B23" s="52" t="s">
        <v>12</v>
      </c>
      <c r="C23" s="53"/>
      <c r="D23" s="54"/>
      <c r="E23" s="55">
        <v>15</v>
      </c>
      <c r="F23" s="56" t="s">
        <v>0</v>
      </c>
      <c r="G23" s="225">
        <f>ZakladDPHSniVypocet</f>
        <v>0</v>
      </c>
      <c r="H23" s="226"/>
      <c r="I23" s="226"/>
      <c r="J23" s="57" t="str">
        <f t="shared" ref="J23:J28" si="0">Mena</f>
        <v>CZK</v>
      </c>
    </row>
    <row r="24" spans="1:10" ht="23.25" customHeight="1">
      <c r="A24" s="3">
        <f>(A23-INT(A23))*100</f>
        <v>0</v>
      </c>
      <c r="B24" s="52" t="s">
        <v>13</v>
      </c>
      <c r="C24" s="53"/>
      <c r="D24" s="54"/>
      <c r="E24" s="55">
        <f>SazbaDPH1</f>
        <v>15</v>
      </c>
      <c r="F24" s="56" t="s">
        <v>0</v>
      </c>
      <c r="G24" s="223">
        <f>IF(A24&gt;50, ROUNDUP(A23, 0), ROUNDDOWN(A23, 0))</f>
        <v>0</v>
      </c>
      <c r="H24" s="224"/>
      <c r="I24" s="224"/>
      <c r="J24" s="57" t="str">
        <f t="shared" si="0"/>
        <v>CZK</v>
      </c>
    </row>
    <row r="25" spans="1:10" ht="23.25" customHeight="1">
      <c r="A25" s="3">
        <f>ZakladDPHZakl*SazbaDPH2/100</f>
        <v>0</v>
      </c>
      <c r="B25" s="52" t="s">
        <v>14</v>
      </c>
      <c r="C25" s="53"/>
      <c r="D25" s="54"/>
      <c r="E25" s="55">
        <v>21</v>
      </c>
      <c r="F25" s="56" t="s">
        <v>0</v>
      </c>
      <c r="G25" s="225">
        <f>ZakladDPHZaklVypocet</f>
        <v>0</v>
      </c>
      <c r="H25" s="226"/>
      <c r="I25" s="226"/>
      <c r="J25" s="57" t="str">
        <f t="shared" si="0"/>
        <v>CZK</v>
      </c>
    </row>
    <row r="26" spans="1:10" ht="23.25" customHeight="1">
      <c r="A26" s="3">
        <f>(A25-INT(A25))*100</f>
        <v>0</v>
      </c>
      <c r="B26" s="44" t="s">
        <v>15</v>
      </c>
      <c r="C26" s="21"/>
      <c r="D26" s="17"/>
      <c r="E26" s="39">
        <f>SazbaDPH2</f>
        <v>21</v>
      </c>
      <c r="F26" s="40" t="s">
        <v>0</v>
      </c>
      <c r="G26" s="207">
        <f>IF(A26&gt;50, ROUNDUP(A25, 0), ROUNDDOWN(A25, 0))</f>
        <v>0</v>
      </c>
      <c r="H26" s="208"/>
      <c r="I26" s="208"/>
      <c r="J26" s="51" t="str">
        <f t="shared" si="0"/>
        <v>CZK</v>
      </c>
    </row>
    <row r="27" spans="1:10" ht="23.25" customHeight="1" thickBot="1">
      <c r="A27" s="3">
        <f>ZakladDPHSni+DPHSni+ZakladDPHZakl+DPHZakl</f>
        <v>0</v>
      </c>
      <c r="B27" s="43" t="s">
        <v>4</v>
      </c>
      <c r="C27" s="19"/>
      <c r="D27" s="22"/>
      <c r="E27" s="19"/>
      <c r="F27" s="20"/>
      <c r="G27" s="230">
        <f>CenaCelkem-(ZakladDPHSni+DPHSni+ZakladDPHZakl+DPHZakl)</f>
        <v>0</v>
      </c>
      <c r="H27" s="230"/>
      <c r="I27" s="230"/>
      <c r="J27" s="58" t="str">
        <f t="shared" si="0"/>
        <v>CZK</v>
      </c>
    </row>
    <row r="28" spans="1:10" ht="27.75" hidden="1" customHeight="1" thickBot="1">
      <c r="A28" s="3"/>
      <c r="B28" s="117" t="s">
        <v>23</v>
      </c>
      <c r="C28" s="118"/>
      <c r="D28" s="118"/>
      <c r="E28" s="119"/>
      <c r="F28" s="120"/>
      <c r="G28" s="228">
        <f>ZakladDPHSniVypocet+ZakladDPHZaklVypocet</f>
        <v>0</v>
      </c>
      <c r="H28" s="229"/>
      <c r="I28" s="229"/>
      <c r="J28" s="121" t="str">
        <f t="shared" si="0"/>
        <v>CZK</v>
      </c>
    </row>
    <row r="29" spans="1:10" ht="27.75" customHeight="1" thickBot="1">
      <c r="A29" s="3">
        <f>(A27-INT(A27))*100</f>
        <v>0</v>
      </c>
      <c r="B29" s="117" t="s">
        <v>35</v>
      </c>
      <c r="C29" s="122"/>
      <c r="D29" s="122"/>
      <c r="E29" s="122"/>
      <c r="F29" s="122"/>
      <c r="G29" s="228">
        <f>IF(A29&gt;50, ROUNDUP(A27, 0), ROUNDDOWN(A27, 0))</f>
        <v>0</v>
      </c>
      <c r="H29" s="228"/>
      <c r="I29" s="228"/>
      <c r="J29" s="123" t="s">
        <v>71</v>
      </c>
    </row>
    <row r="30" spans="1:10" ht="12.75" customHeight="1">
      <c r="A30" s="3"/>
      <c r="B30" s="3"/>
      <c r="C30" s="4"/>
      <c r="D30" s="4"/>
      <c r="E30" s="4"/>
      <c r="F30" s="4"/>
      <c r="G30" s="41"/>
      <c r="H30" s="4"/>
      <c r="I30" s="41"/>
      <c r="J30" s="11"/>
    </row>
    <row r="31" spans="1:10" ht="30" customHeight="1">
      <c r="A31" s="3"/>
      <c r="B31" s="3"/>
      <c r="C31" s="4"/>
      <c r="D31" s="4"/>
      <c r="E31" s="4"/>
      <c r="F31" s="4"/>
      <c r="G31" s="41"/>
      <c r="H31" s="4"/>
      <c r="I31" s="41"/>
      <c r="J31" s="11"/>
    </row>
    <row r="32" spans="1:10" ht="18.75" customHeight="1">
      <c r="A32" s="3"/>
      <c r="B32" s="23"/>
      <c r="C32" s="18" t="s">
        <v>11</v>
      </c>
      <c r="D32" s="35"/>
      <c r="E32" s="35"/>
      <c r="F32" s="18" t="s">
        <v>10</v>
      </c>
      <c r="G32" s="35"/>
      <c r="H32" s="36">
        <f ca="1">TODAY()</f>
        <v>43313</v>
      </c>
      <c r="I32" s="35"/>
      <c r="J32" s="11"/>
    </row>
    <row r="33" spans="1:10" ht="47.25" customHeight="1">
      <c r="A33" s="3"/>
      <c r="B33" s="3"/>
      <c r="C33" s="4"/>
      <c r="D33" s="4"/>
      <c r="E33" s="4"/>
      <c r="F33" s="4"/>
      <c r="G33" s="41"/>
      <c r="H33" s="4"/>
      <c r="I33" s="41"/>
      <c r="J33" s="11"/>
    </row>
    <row r="34" spans="1:10" s="33" customFormat="1" ht="18.75" customHeight="1">
      <c r="A34" s="28"/>
      <c r="B34" s="28"/>
      <c r="C34" s="29"/>
      <c r="D34" s="24"/>
      <c r="E34" s="24"/>
      <c r="F34" s="29"/>
      <c r="G34" s="30"/>
      <c r="H34" s="24"/>
      <c r="I34" s="30"/>
      <c r="J34" s="34"/>
    </row>
    <row r="35" spans="1:10" ht="12.75" customHeight="1">
      <c r="A35" s="3"/>
      <c r="B35" s="3"/>
      <c r="C35" s="4"/>
      <c r="D35" s="222" t="s">
        <v>2</v>
      </c>
      <c r="E35" s="222"/>
      <c r="F35" s="4"/>
      <c r="G35" s="41"/>
      <c r="H35" s="12" t="s">
        <v>3</v>
      </c>
      <c r="I35" s="41"/>
      <c r="J35" s="11"/>
    </row>
    <row r="36" spans="1:10" ht="13.5" customHeight="1" thickBot="1">
      <c r="A36" s="13"/>
      <c r="B36" s="13"/>
      <c r="C36" s="14"/>
      <c r="D36" s="14"/>
      <c r="E36" s="14"/>
      <c r="F36" s="14"/>
      <c r="G36" s="15"/>
      <c r="H36" s="14"/>
      <c r="I36" s="15"/>
      <c r="J36" s="16"/>
    </row>
    <row r="37" spans="1:10" ht="27" customHeight="1">
      <c r="B37" s="94" t="s">
        <v>16</v>
      </c>
      <c r="C37" s="95"/>
      <c r="D37" s="95"/>
      <c r="E37" s="95"/>
      <c r="F37" s="96"/>
      <c r="G37" s="96"/>
      <c r="H37" s="96"/>
      <c r="I37" s="96"/>
      <c r="J37" s="95"/>
    </row>
    <row r="38" spans="1:10" ht="25.5" customHeight="1">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c r="A39" s="93">
        <v>1</v>
      </c>
      <c r="B39" s="103" t="s">
        <v>55</v>
      </c>
      <c r="C39" s="231"/>
      <c r="D39" s="232"/>
      <c r="E39" s="232"/>
      <c r="F39" s="104">
        <f>'00 00 Naklady'!AE19+'SO 01 SO 01.1 Pol'!AE294+'SO 01 SO 01.2 Pol'!AE88+'SO 01 SO 01.4 Pol'!AE133+'SO 01 SO 01.5 Pol'!AE177+'SO 01 SO 01.6 Pol'!AE41</f>
        <v>0</v>
      </c>
      <c r="G39" s="105">
        <f>'00 00 Naklady'!AF19+'SO 01 SO 01.1 Pol'!AF294+'SO 01 SO 01.2 Pol'!AF88+'SO 01 SO 01.4 Pol'!AF133+'SO 01 SO 01.5 Pol'!AF177+'SO 01 SO 01.6 Pol'!AF41</f>
        <v>0</v>
      </c>
      <c r="H39" s="106">
        <f t="shared" ref="H39:H47" si="1">(F39*SazbaDPH1/100)+(G39*SazbaDPH2/100)</f>
        <v>0</v>
      </c>
      <c r="I39" s="106">
        <f t="shared" ref="I39:I47" si="2">F39+G39+H39</f>
        <v>0</v>
      </c>
      <c r="J39" s="107" t="str">
        <f t="shared" ref="J39:J47" si="3">IF(CenaCelkemVypocet=0,"",I39/CenaCelkemVypocet*100)</f>
        <v/>
      </c>
    </row>
    <row r="40" spans="1:10" ht="25.5" customHeight="1">
      <c r="A40" s="93">
        <v>2</v>
      </c>
      <c r="B40" s="108" t="s">
        <v>56</v>
      </c>
      <c r="C40" s="236" t="s">
        <v>57</v>
      </c>
      <c r="D40" s="237"/>
      <c r="E40" s="237"/>
      <c r="F40" s="109">
        <f>'00 00 Naklady'!AE19</f>
        <v>0</v>
      </c>
      <c r="G40" s="110">
        <f>'00 00 Naklady'!AF19</f>
        <v>0</v>
      </c>
      <c r="H40" s="110">
        <f t="shared" si="1"/>
        <v>0</v>
      </c>
      <c r="I40" s="110">
        <f t="shared" si="2"/>
        <v>0</v>
      </c>
      <c r="J40" s="111" t="str">
        <f t="shared" si="3"/>
        <v/>
      </c>
    </row>
    <row r="41" spans="1:10" ht="25.5" customHeight="1">
      <c r="A41" s="93">
        <v>3</v>
      </c>
      <c r="B41" s="112" t="s">
        <v>56</v>
      </c>
      <c r="C41" s="231" t="s">
        <v>57</v>
      </c>
      <c r="D41" s="232"/>
      <c r="E41" s="232"/>
      <c r="F41" s="113">
        <f>'00 00 Naklady'!AE19</f>
        <v>0</v>
      </c>
      <c r="G41" s="106">
        <f>'00 00 Naklady'!AF19</f>
        <v>0</v>
      </c>
      <c r="H41" s="106">
        <f t="shared" si="1"/>
        <v>0</v>
      </c>
      <c r="I41" s="106">
        <f t="shared" si="2"/>
        <v>0</v>
      </c>
      <c r="J41" s="107" t="str">
        <f t="shared" si="3"/>
        <v/>
      </c>
    </row>
    <row r="42" spans="1:10" ht="25.5" customHeight="1">
      <c r="A42" s="93">
        <v>2</v>
      </c>
      <c r="B42" s="108" t="s">
        <v>58</v>
      </c>
      <c r="C42" s="236" t="s">
        <v>59</v>
      </c>
      <c r="D42" s="237"/>
      <c r="E42" s="237"/>
      <c r="F42" s="109">
        <f>'SO 01 SO 01.1 Pol'!AE294+'SO 01 SO 01.2 Pol'!AE88+'SO 01 SO 01.4 Pol'!AE133+'SO 01 SO 01.5 Pol'!AE177+'SO 01 SO 01.6 Pol'!AE41</f>
        <v>0</v>
      </c>
      <c r="G42" s="110">
        <f>'SO 01 SO 01.1 Pol'!AF294+'SO 01 SO 01.2 Pol'!AF88+'SO 01 SO 01.4 Pol'!AF133+'SO 01 SO 01.5 Pol'!AF177+'SO 01 SO 01.6 Pol'!AF41</f>
        <v>0</v>
      </c>
      <c r="H42" s="110">
        <f t="shared" si="1"/>
        <v>0</v>
      </c>
      <c r="I42" s="110">
        <f t="shared" si="2"/>
        <v>0</v>
      </c>
      <c r="J42" s="111" t="str">
        <f t="shared" si="3"/>
        <v/>
      </c>
    </row>
    <row r="43" spans="1:10" ht="25.5" customHeight="1">
      <c r="A43" s="93">
        <v>3</v>
      </c>
      <c r="B43" s="112" t="s">
        <v>60</v>
      </c>
      <c r="C43" s="231" t="s">
        <v>61</v>
      </c>
      <c r="D43" s="232"/>
      <c r="E43" s="232"/>
      <c r="F43" s="113">
        <f>'SO 01 SO 01.1 Pol'!AE294</f>
        <v>0</v>
      </c>
      <c r="G43" s="106">
        <f>'SO 01 SO 01.1 Pol'!AF294</f>
        <v>0</v>
      </c>
      <c r="H43" s="106">
        <f t="shared" si="1"/>
        <v>0</v>
      </c>
      <c r="I43" s="106">
        <f t="shared" si="2"/>
        <v>0</v>
      </c>
      <c r="J43" s="107" t="str">
        <f t="shared" si="3"/>
        <v/>
      </c>
    </row>
    <row r="44" spans="1:10" ht="25.5" customHeight="1">
      <c r="A44" s="93">
        <v>3</v>
      </c>
      <c r="B44" s="112" t="s">
        <v>62</v>
      </c>
      <c r="C44" s="231" t="s">
        <v>63</v>
      </c>
      <c r="D44" s="232"/>
      <c r="E44" s="232"/>
      <c r="F44" s="113">
        <f>'SO 01 SO 01.2 Pol'!AE88</f>
        <v>0</v>
      </c>
      <c r="G44" s="106">
        <f>'SO 01 SO 01.2 Pol'!AF88</f>
        <v>0</v>
      </c>
      <c r="H44" s="106">
        <f t="shared" si="1"/>
        <v>0</v>
      </c>
      <c r="I44" s="106">
        <f t="shared" si="2"/>
        <v>0</v>
      </c>
      <c r="J44" s="107" t="str">
        <f t="shared" si="3"/>
        <v/>
      </c>
    </row>
    <row r="45" spans="1:10" ht="25.5" customHeight="1">
      <c r="A45" s="93">
        <v>3</v>
      </c>
      <c r="B45" s="112" t="s">
        <v>64</v>
      </c>
      <c r="C45" s="231" t="s">
        <v>65</v>
      </c>
      <c r="D45" s="232"/>
      <c r="E45" s="232"/>
      <c r="F45" s="113">
        <f>'SO 01 SO 01.4 Pol'!AE133</f>
        <v>0</v>
      </c>
      <c r="G45" s="106">
        <f>'SO 01 SO 01.4 Pol'!AF133</f>
        <v>0</v>
      </c>
      <c r="H45" s="106">
        <f t="shared" si="1"/>
        <v>0</v>
      </c>
      <c r="I45" s="106">
        <f t="shared" si="2"/>
        <v>0</v>
      </c>
      <c r="J45" s="107" t="str">
        <f t="shared" si="3"/>
        <v/>
      </c>
    </row>
    <row r="46" spans="1:10" ht="25.5" customHeight="1">
      <c r="A46" s="93">
        <v>3</v>
      </c>
      <c r="B46" s="112" t="s">
        <v>66</v>
      </c>
      <c r="C46" s="231" t="s">
        <v>67</v>
      </c>
      <c r="D46" s="232"/>
      <c r="E46" s="232"/>
      <c r="F46" s="113">
        <f>'SO 01 SO 01.5 Pol'!AE177</f>
        <v>0</v>
      </c>
      <c r="G46" s="106">
        <f>'SO 01 SO 01.5 Pol'!AF177</f>
        <v>0</v>
      </c>
      <c r="H46" s="106">
        <f t="shared" si="1"/>
        <v>0</v>
      </c>
      <c r="I46" s="106">
        <f t="shared" si="2"/>
        <v>0</v>
      </c>
      <c r="J46" s="107" t="str">
        <f t="shared" si="3"/>
        <v/>
      </c>
    </row>
    <row r="47" spans="1:10" ht="25.5" customHeight="1">
      <c r="A47" s="93">
        <v>3</v>
      </c>
      <c r="B47" s="112" t="s">
        <v>68</v>
      </c>
      <c r="C47" s="231" t="s">
        <v>69</v>
      </c>
      <c r="D47" s="232"/>
      <c r="E47" s="232"/>
      <c r="F47" s="113">
        <f>'SO 01 SO 01.6 Pol'!AE41</f>
        <v>0</v>
      </c>
      <c r="G47" s="106">
        <f>'SO 01 SO 01.6 Pol'!AF41</f>
        <v>0</v>
      </c>
      <c r="H47" s="106">
        <f t="shared" si="1"/>
        <v>0</v>
      </c>
      <c r="I47" s="106">
        <f t="shared" si="2"/>
        <v>0</v>
      </c>
      <c r="J47" s="107" t="str">
        <f t="shared" si="3"/>
        <v/>
      </c>
    </row>
    <row r="48" spans="1:10" ht="25.5" customHeight="1">
      <c r="A48" s="93"/>
      <c r="B48" s="233" t="s">
        <v>70</v>
      </c>
      <c r="C48" s="234"/>
      <c r="D48" s="234"/>
      <c r="E48" s="235"/>
      <c r="F48" s="114">
        <f>SUMIF(A39:A47,"=1",F39:F47)</f>
        <v>0</v>
      </c>
      <c r="G48" s="115">
        <f>SUMIF(A39:A47,"=1",G39:G47)</f>
        <v>0</v>
      </c>
      <c r="H48" s="115">
        <f>SUMIF(A39:A47,"=1",H39:H47)</f>
        <v>0</v>
      </c>
      <c r="I48" s="115">
        <f>SUMIF(A39:A47,"=1",I39:I47)</f>
        <v>0</v>
      </c>
      <c r="J48" s="116">
        <f>SUMIF(A39:A47,"=1",J39:J47)</f>
        <v>0</v>
      </c>
    </row>
    <row r="50" spans="2:52">
      <c r="B50" s="238" t="s">
        <v>72</v>
      </c>
      <c r="C50" s="238"/>
      <c r="D50" s="238"/>
      <c r="E50" s="238"/>
      <c r="F50" s="238"/>
      <c r="G50" s="238"/>
      <c r="H50" s="238"/>
      <c r="I50" s="238"/>
      <c r="J50" s="238"/>
      <c r="AZ50" s="124" t="str">
        <f>B50</f>
        <v>1. PODMÍNKY PRO ZPRACOVÁNÍ NABÍDKOVÉ CENY</v>
      </c>
    </row>
    <row r="52" spans="2:52">
      <c r="B52" s="238" t="s">
        <v>73</v>
      </c>
      <c r="C52" s="238"/>
      <c r="D52" s="238"/>
      <c r="E52" s="238"/>
      <c r="F52" s="238"/>
      <c r="G52" s="238"/>
      <c r="H52" s="238"/>
      <c r="I52" s="238"/>
      <c r="J52" s="238"/>
      <c r="AZ52" s="124" t="str">
        <f>B52</f>
        <v xml:space="preserve">        Preambule</v>
      </c>
    </row>
    <row r="54" spans="2:52" ht="51">
      <c r="B54" s="238" t="s">
        <v>74</v>
      </c>
      <c r="C54" s="238"/>
      <c r="D54" s="238"/>
      <c r="E54" s="238"/>
      <c r="F54" s="238"/>
      <c r="G54" s="238"/>
      <c r="H54" s="238"/>
      <c r="I54" s="238"/>
      <c r="J54" s="238"/>
      <c r="AZ54" s="124"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2:52" ht="51">
      <c r="B55" s="238" t="s">
        <v>75</v>
      </c>
      <c r="C55" s="238"/>
      <c r="D55" s="238"/>
      <c r="E55" s="238"/>
      <c r="F55" s="238"/>
      <c r="G55" s="238"/>
      <c r="H55" s="238"/>
      <c r="I55" s="238"/>
      <c r="J55" s="238"/>
      <c r="AZ55" s="124"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2:52">
      <c r="B57" s="238" t="s">
        <v>76</v>
      </c>
      <c r="C57" s="238"/>
      <c r="D57" s="238"/>
      <c r="E57" s="238"/>
      <c r="F57" s="238"/>
      <c r="G57" s="238"/>
      <c r="H57" s="238"/>
      <c r="I57" s="238"/>
      <c r="J57" s="238"/>
      <c r="AZ57" s="124" t="str">
        <f>B57</f>
        <v xml:space="preserve">        Vymezení některých pojmů</v>
      </c>
    </row>
    <row r="60" spans="2:52">
      <c r="B60" s="238" t="s">
        <v>77</v>
      </c>
      <c r="C60" s="238"/>
      <c r="D60" s="238"/>
      <c r="E60" s="238"/>
      <c r="F60" s="238"/>
      <c r="G60" s="238"/>
      <c r="H60" s="238"/>
      <c r="I60" s="238"/>
      <c r="J60" s="238"/>
      <c r="AZ60" s="124" t="str">
        <f t="shared" ref="AZ60:AZ65" si="4">B60</f>
        <v>Pro účely zpracování nabídkové ceny se jsou použity některé pojmy, pod kterými se rozumí:</v>
      </c>
    </row>
    <row r="61" spans="2:52" ht="38.25">
      <c r="B61" s="238" t="s">
        <v>78</v>
      </c>
      <c r="C61" s="238"/>
      <c r="D61" s="238"/>
      <c r="E61" s="238"/>
      <c r="F61" s="238"/>
      <c r="G61" s="238"/>
      <c r="H61" s="238"/>
      <c r="I61" s="238"/>
      <c r="J61" s="238"/>
      <c r="AZ61" s="124"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2:52" ht="38.25">
      <c r="B62" s="238" t="s">
        <v>79</v>
      </c>
      <c r="C62" s="238"/>
      <c r="D62" s="238"/>
      <c r="E62" s="238"/>
      <c r="F62" s="238"/>
      <c r="G62" s="238"/>
      <c r="H62" s="238"/>
      <c r="I62" s="238"/>
      <c r="J62" s="238"/>
      <c r="AZ62" s="124"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2:52" ht="51">
      <c r="B63" s="238" t="s">
        <v>80</v>
      </c>
      <c r="C63" s="238"/>
      <c r="D63" s="238"/>
      <c r="E63" s="238"/>
      <c r="F63" s="238"/>
      <c r="G63" s="238"/>
      <c r="H63" s="238"/>
      <c r="I63" s="238"/>
      <c r="J63" s="238"/>
      <c r="AZ63" s="124"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2:52" ht="76.5">
      <c r="B64" s="238" t="s">
        <v>81</v>
      </c>
      <c r="C64" s="238"/>
      <c r="D64" s="238"/>
      <c r="E64" s="238"/>
      <c r="F64" s="238"/>
      <c r="G64" s="238"/>
      <c r="H64" s="238"/>
      <c r="I64" s="238"/>
      <c r="J64" s="238"/>
      <c r="AZ64" s="124"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c r="B65" s="238" t="s">
        <v>82</v>
      </c>
      <c r="C65" s="238"/>
      <c r="D65" s="238"/>
      <c r="E65" s="238"/>
      <c r="F65" s="238"/>
      <c r="G65" s="238"/>
      <c r="H65" s="238"/>
      <c r="I65" s="238"/>
      <c r="J65" s="238"/>
      <c r="AZ65" s="124"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c r="B67" s="238" t="s">
        <v>83</v>
      </c>
      <c r="C67" s="238"/>
      <c r="D67" s="238"/>
      <c r="E67" s="238"/>
      <c r="F67" s="238"/>
      <c r="G67" s="238"/>
      <c r="H67" s="238"/>
      <c r="I67" s="238"/>
      <c r="J67" s="238"/>
      <c r="AZ67" s="124" t="str">
        <f>B67</f>
        <v xml:space="preserve">        Cenová soustava</v>
      </c>
    </row>
    <row r="69" spans="2:52">
      <c r="B69" s="238" t="s">
        <v>84</v>
      </c>
      <c r="C69" s="238"/>
      <c r="D69" s="238"/>
      <c r="E69" s="238"/>
      <c r="F69" s="238"/>
      <c r="G69" s="238"/>
      <c r="H69" s="238"/>
      <c r="I69" s="238"/>
      <c r="J69" s="238"/>
      <c r="AZ69" s="124" t="str">
        <f>B69</f>
        <v xml:space="preserve">        Použitá cenová soustava</v>
      </c>
    </row>
    <row r="70" spans="2:52" ht="38.25">
      <c r="B70" s="238" t="s">
        <v>85</v>
      </c>
      <c r="C70" s="238"/>
      <c r="D70" s="238"/>
      <c r="E70" s="238"/>
      <c r="F70" s="238"/>
      <c r="G70" s="238"/>
      <c r="H70" s="238"/>
      <c r="I70" s="238"/>
      <c r="J70" s="238"/>
      <c r="AZ70" s="124" t="str">
        <f>B70</f>
        <v>Soupisy stavebních prací, dodávek a služeb jsou zpracovány s použitím cenové soustavy zpracované společností RTS, a.s.. Položky z cenové soustavy mají uveden odkaz na cenovou soustavu včetně označení příslušného ceníku.</v>
      </c>
    </row>
    <row r="72" spans="2:52">
      <c r="B72" s="238" t="s">
        <v>86</v>
      </c>
      <c r="C72" s="238"/>
      <c r="D72" s="238"/>
      <c r="E72" s="238"/>
      <c r="F72" s="238"/>
      <c r="G72" s="238"/>
      <c r="H72" s="238"/>
      <c r="I72" s="238"/>
      <c r="J72" s="238"/>
      <c r="AZ72" s="124" t="str">
        <f>B72</f>
        <v xml:space="preserve">        Technické podmínky</v>
      </c>
    </row>
    <row r="73" spans="2:52" ht="38.25">
      <c r="B73" s="238" t="s">
        <v>87</v>
      </c>
      <c r="C73" s="238"/>
      <c r="D73" s="238"/>
      <c r="E73" s="238"/>
      <c r="F73" s="238"/>
      <c r="G73" s="238"/>
      <c r="H73" s="238"/>
      <c r="I73" s="238"/>
      <c r="J73" s="238"/>
      <c r="AZ73" s="124"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c r="B75" s="238" t="s">
        <v>88</v>
      </c>
      <c r="C75" s="238"/>
      <c r="D75" s="238"/>
      <c r="E75" s="238"/>
      <c r="F75" s="238"/>
      <c r="G75" s="238"/>
      <c r="H75" s="238"/>
      <c r="I75" s="238"/>
      <c r="J75" s="238"/>
      <c r="AZ75" s="124" t="str">
        <f>B75</f>
        <v>Individuální položky</v>
      </c>
    </row>
    <row r="76" spans="2:52" ht="38.25">
      <c r="B76" s="238" t="s">
        <v>89</v>
      </c>
      <c r="C76" s="238"/>
      <c r="D76" s="238"/>
      <c r="E76" s="238"/>
      <c r="F76" s="238"/>
      <c r="G76" s="238"/>
      <c r="H76" s="238"/>
      <c r="I76" s="238"/>
      <c r="J76" s="238"/>
      <c r="AZ76" s="124" t="str">
        <f>B76</f>
        <v>Položky soupisu prací, které cenová soustava neobsahuje, jsou označeny popisem „vlastní“. Pro tyto položky jsou cenové a technické podmínky definovány jejich popisem, případně odkazem na konkrétní část příslušné dokumentace.</v>
      </c>
    </row>
    <row r="78" spans="2:52">
      <c r="B78" s="238" t="s">
        <v>90</v>
      </c>
      <c r="C78" s="238"/>
      <c r="D78" s="238"/>
      <c r="E78" s="238"/>
      <c r="F78" s="238"/>
      <c r="G78" s="238"/>
      <c r="H78" s="238"/>
      <c r="I78" s="238"/>
      <c r="J78" s="238"/>
      <c r="AZ78" s="124" t="str">
        <f>B78</f>
        <v xml:space="preserve">        Závaznost a změna soupisu</v>
      </c>
    </row>
    <row r="80" spans="2:52">
      <c r="B80" s="238" t="s">
        <v>91</v>
      </c>
      <c r="C80" s="238"/>
      <c r="D80" s="238"/>
      <c r="E80" s="238"/>
      <c r="F80" s="238"/>
      <c r="G80" s="238"/>
      <c r="H80" s="238"/>
      <c r="I80" s="238"/>
      <c r="J80" s="238"/>
      <c r="AZ80" s="124" t="str">
        <f>B80</f>
        <v xml:space="preserve">        Závaznost soupisu</v>
      </c>
    </row>
    <row r="81" spans="2:52" ht="38.25">
      <c r="B81" s="238" t="s">
        <v>92</v>
      </c>
      <c r="C81" s="238"/>
      <c r="D81" s="238"/>
      <c r="E81" s="238"/>
      <c r="F81" s="238"/>
      <c r="G81" s="238"/>
      <c r="H81" s="238"/>
      <c r="I81" s="238"/>
      <c r="J81" s="238"/>
      <c r="AZ81" s="124"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c r="B83" s="238" t="s">
        <v>93</v>
      </c>
      <c r="C83" s="238"/>
      <c r="D83" s="238"/>
      <c r="E83" s="238"/>
      <c r="F83" s="238"/>
      <c r="G83" s="238"/>
      <c r="H83" s="238"/>
      <c r="I83" s="238"/>
      <c r="J83" s="238"/>
      <c r="AZ83" s="124" t="str">
        <f>B83</f>
        <v xml:space="preserve">        Zvláštní podmínky pro stanovení nabídkové ceny</v>
      </c>
    </row>
    <row r="85" spans="2:52">
      <c r="B85" s="238" t="s">
        <v>94</v>
      </c>
      <c r="C85" s="238"/>
      <c r="D85" s="238"/>
      <c r="E85" s="238"/>
      <c r="F85" s="238"/>
      <c r="G85" s="238"/>
      <c r="H85" s="238"/>
      <c r="I85" s="238"/>
      <c r="J85" s="238"/>
      <c r="AZ85" s="124" t="str">
        <f>B85</f>
        <v xml:space="preserve">        Přeprava vybouraných hmot, suti a vytěžené zeminy</v>
      </c>
    </row>
    <row r="86" spans="2:52" ht="76.5">
      <c r="B86" s="238" t="s">
        <v>95</v>
      </c>
      <c r="C86" s="238"/>
      <c r="D86" s="238"/>
      <c r="E86" s="238"/>
      <c r="F86" s="238"/>
      <c r="G86" s="238"/>
      <c r="H86" s="238"/>
      <c r="I86" s="238"/>
      <c r="J86" s="238"/>
      <c r="AZ86" s="124"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c r="B88" s="238" t="s">
        <v>96</v>
      </c>
      <c r="C88" s="238"/>
      <c r="D88" s="238"/>
      <c r="E88" s="238"/>
      <c r="F88" s="238"/>
      <c r="G88" s="238"/>
      <c r="H88" s="238"/>
      <c r="I88" s="238"/>
      <c r="J88" s="238"/>
      <c r="AZ88" s="124" t="str">
        <f>B88</f>
        <v xml:space="preserve">        Vnitrostaveništní přesun stavebního materiálu</v>
      </c>
    </row>
    <row r="89" spans="2:52" ht="51">
      <c r="B89" s="238" t="s">
        <v>97</v>
      </c>
      <c r="C89" s="238"/>
      <c r="D89" s="238"/>
      <c r="E89" s="238"/>
      <c r="F89" s="238"/>
      <c r="G89" s="238"/>
      <c r="H89" s="238"/>
      <c r="I89" s="238"/>
      <c r="J89" s="238"/>
      <c r="AZ89" s="124"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63.75">
      <c r="B90" s="238" t="s">
        <v>98</v>
      </c>
      <c r="C90" s="238"/>
      <c r="D90" s="238"/>
      <c r="E90" s="238"/>
      <c r="F90" s="238"/>
      <c r="G90" s="238"/>
      <c r="H90" s="238"/>
      <c r="I90" s="238"/>
      <c r="J90" s="238"/>
      <c r="AZ90" s="124"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c r="B92" s="238" t="s">
        <v>99</v>
      </c>
      <c r="C92" s="238"/>
      <c r="D92" s="238"/>
      <c r="E92" s="238"/>
      <c r="F92" s="238"/>
      <c r="G92" s="238"/>
      <c r="H92" s="238"/>
      <c r="I92" s="238"/>
      <c r="J92" s="238"/>
      <c r="AZ92" s="124" t="str">
        <f>B92</f>
        <v xml:space="preserve">        Příplatky za ztížené podmínky prací</v>
      </c>
    </row>
    <row r="93" spans="2:52" ht="25.5">
      <c r="B93" s="238" t="s">
        <v>100</v>
      </c>
      <c r="C93" s="238"/>
      <c r="D93" s="238"/>
      <c r="E93" s="238"/>
      <c r="F93" s="238"/>
      <c r="G93" s="238"/>
      <c r="H93" s="238"/>
      <c r="I93" s="238"/>
      <c r="J93" s="238"/>
      <c r="AZ93" s="124" t="str">
        <f>B93</f>
        <v>Pokud soupis položku příplatku za ztížené podmínky obsahuje, je dodavatel povinen ji ocenit bez ohledu na to, že tento příplatek dodavatel standardně neuplatňuje.</v>
      </c>
    </row>
    <row r="95" spans="2:52">
      <c r="B95" s="238" t="s">
        <v>101</v>
      </c>
      <c r="C95" s="238"/>
      <c r="D95" s="238"/>
      <c r="E95" s="238"/>
      <c r="F95" s="238"/>
      <c r="G95" s="238"/>
      <c r="H95" s="238"/>
      <c r="I95" s="238"/>
      <c r="J95" s="238"/>
      <c r="AZ95" s="124" t="str">
        <f>B95</f>
        <v xml:space="preserve">        Vedlejší a ostatní náklady</v>
      </c>
    </row>
    <row r="96" spans="2:52" ht="25.5">
      <c r="B96" s="238" t="s">
        <v>102</v>
      </c>
      <c r="C96" s="238"/>
      <c r="D96" s="238"/>
      <c r="E96" s="238"/>
      <c r="F96" s="238"/>
      <c r="G96" s="238"/>
      <c r="H96" s="238"/>
      <c r="I96" s="238"/>
      <c r="J96" s="238"/>
      <c r="AZ96" s="124" t="str">
        <f>B96</f>
        <v>Tyto náklady jsou popsány v samostatném soupisu stavebních prací, dodávek a služeb s tím, že dodavatel je povinen v rámci těchto nákladů ocenit všechny definované náklady souhrnně pro celou stavbu.</v>
      </c>
    </row>
    <row r="100" spans="2:52">
      <c r="B100" s="238" t="s">
        <v>103</v>
      </c>
      <c r="C100" s="238"/>
      <c r="D100" s="238"/>
      <c r="E100" s="238"/>
      <c r="F100" s="238"/>
      <c r="G100" s="238"/>
      <c r="H100" s="238"/>
      <c r="I100" s="238"/>
      <c r="J100" s="238"/>
      <c r="AZ100" s="124" t="str">
        <f>B100</f>
        <v>2. SPECIFICKÉ PODMÍNKY PRO ZPRACOVÁNÍ NABÍDKOVÉ CENY</v>
      </c>
    </row>
    <row r="102" spans="2:52">
      <c r="B102" s="238" t="s">
        <v>104</v>
      </c>
      <c r="C102" s="238"/>
      <c r="D102" s="238"/>
      <c r="E102" s="238"/>
      <c r="F102" s="238"/>
      <c r="G102" s="238"/>
      <c r="H102" s="238"/>
      <c r="I102" s="238"/>
      <c r="J102" s="238"/>
      <c r="AZ102" s="124" t="str">
        <f>B102</f>
        <v>Zde doplní zpracovatel soupisu  případná specifika týkající se konkrétní zakázky.</v>
      </c>
    </row>
    <row r="105" spans="2:52">
      <c r="B105" s="238" t="s">
        <v>105</v>
      </c>
      <c r="C105" s="238"/>
      <c r="D105" s="238"/>
      <c r="E105" s="238"/>
      <c r="F105" s="238"/>
      <c r="G105" s="238"/>
      <c r="H105" s="238"/>
      <c r="I105" s="238"/>
      <c r="J105" s="238"/>
      <c r="AZ105" s="124" t="str">
        <f>B105</f>
        <v>3. ELEKTRONICKÁ PODOBA SOUPISU</v>
      </c>
    </row>
    <row r="107" spans="2:52">
      <c r="B107" s="238" t="s">
        <v>106</v>
      </c>
      <c r="C107" s="238"/>
      <c r="D107" s="238"/>
      <c r="E107" s="238"/>
      <c r="F107" s="238"/>
      <c r="G107" s="238"/>
      <c r="H107" s="238"/>
      <c r="I107" s="238"/>
      <c r="J107" s="238"/>
      <c r="AZ107" s="124" t="str">
        <f>B107</f>
        <v xml:space="preserve">        Elektronická podoba soupisu</v>
      </c>
    </row>
    <row r="108" spans="2:52" ht="25.5">
      <c r="B108" s="238" t="s">
        <v>107</v>
      </c>
      <c r="C108" s="238"/>
      <c r="D108" s="238"/>
      <c r="E108" s="238"/>
      <c r="F108" s="238"/>
      <c r="G108" s="238"/>
      <c r="H108" s="238"/>
      <c r="I108" s="238"/>
      <c r="J108" s="238"/>
      <c r="AZ108" s="124" t="str">
        <f>B108</f>
        <v>V souladu se zákonem jsou předložené soupisy zpracovány i v elektronické podobě.  Elektronickou podobou soupisu stavebních prací, dodávek a služeb je formát MS EXCEL.</v>
      </c>
    </row>
    <row r="109" spans="2:52" ht="25.5">
      <c r="B109" s="238" t="s">
        <v>108</v>
      </c>
      <c r="C109" s="238"/>
      <c r="D109" s="238"/>
      <c r="E109" s="238"/>
      <c r="F109" s="238"/>
      <c r="G109" s="238"/>
      <c r="H109" s="238"/>
      <c r="I109" s="238"/>
      <c r="J109" s="238"/>
      <c r="AZ109" s="124" t="str">
        <f>B109</f>
        <v>Popis formátu soupisu odpovídá svou strukturou vzorovému soupisu volně dostupnému na internetové adrese:</v>
      </c>
    </row>
    <row r="111" spans="2:52">
      <c r="B111" s="238" t="s">
        <v>109</v>
      </c>
      <c r="C111" s="238"/>
      <c r="D111" s="238"/>
      <c r="E111" s="238"/>
      <c r="F111" s="238"/>
      <c r="G111" s="238"/>
      <c r="H111" s="238"/>
      <c r="I111" s="238"/>
      <c r="J111" s="238"/>
      <c r="AZ111" s="124" t="str">
        <f>B111</f>
        <v>www.stavebnionline.cz/soupis</v>
      </c>
    </row>
    <row r="113" spans="1:52">
      <c r="B113" s="238" t="s">
        <v>110</v>
      </c>
      <c r="C113" s="238"/>
      <c r="D113" s="238"/>
      <c r="E113" s="238"/>
      <c r="F113" s="238"/>
      <c r="G113" s="238"/>
      <c r="H113" s="238"/>
      <c r="I113" s="238"/>
      <c r="J113" s="238"/>
      <c r="AZ113" s="124" t="str">
        <f>B113</f>
        <v xml:space="preserve">        Zpracování elektronické podoby soupisu</v>
      </c>
    </row>
    <row r="114" spans="1:52" ht="51">
      <c r="B114" s="238" t="s">
        <v>111</v>
      </c>
      <c r="C114" s="238"/>
      <c r="D114" s="238"/>
      <c r="E114" s="238"/>
      <c r="F114" s="238"/>
      <c r="G114" s="238"/>
      <c r="H114" s="238"/>
      <c r="I114" s="238"/>
      <c r="J114" s="238"/>
      <c r="AZ114" s="124"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c r="B116" s="238" t="s">
        <v>112</v>
      </c>
      <c r="C116" s="238"/>
      <c r="D116" s="238"/>
      <c r="E116" s="238"/>
      <c r="F116" s="238"/>
      <c r="G116" s="238"/>
      <c r="H116" s="238"/>
      <c r="I116" s="238"/>
      <c r="J116" s="238"/>
      <c r="AZ116" s="124" t="str">
        <f>B116</f>
        <v xml:space="preserve">        Jiný formát soupisu</v>
      </c>
    </row>
    <row r="117" spans="1:52" ht="38.25">
      <c r="B117" s="238" t="s">
        <v>113</v>
      </c>
      <c r="C117" s="238"/>
      <c r="D117" s="238"/>
      <c r="E117" s="238"/>
      <c r="F117" s="238"/>
      <c r="G117" s="238"/>
      <c r="H117" s="238"/>
      <c r="I117" s="238"/>
      <c r="J117" s="238"/>
      <c r="AZ117" s="124"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c r="B119" s="238" t="s">
        <v>114</v>
      </c>
      <c r="C119" s="238"/>
      <c r="D119" s="238"/>
      <c r="E119" s="238"/>
      <c r="F119" s="238"/>
      <c r="G119" s="238"/>
      <c r="H119" s="238"/>
      <c r="I119" s="238"/>
      <c r="J119" s="238"/>
      <c r="AZ119" s="124" t="str">
        <f>B119</f>
        <v xml:space="preserve">        Závěrečné ustanovení</v>
      </c>
    </row>
    <row r="120" spans="1:52">
      <c r="B120" s="238" t="s">
        <v>115</v>
      </c>
      <c r="C120" s="238"/>
      <c r="D120" s="238"/>
      <c r="E120" s="238"/>
      <c r="F120" s="238"/>
      <c r="G120" s="238"/>
      <c r="H120" s="238"/>
      <c r="I120" s="238"/>
      <c r="J120" s="238"/>
      <c r="AZ120" s="124" t="str">
        <f>B120</f>
        <v>Ostatní podmínky vztahující se ke zpracování nabídkové ceny jsou uvedeny v zadávací dokumentaci.</v>
      </c>
    </row>
    <row r="123" spans="1:52" ht="15.75">
      <c r="B123" s="125" t="s">
        <v>116</v>
      </c>
    </row>
    <row r="125" spans="1:52" ht="25.5" customHeight="1">
      <c r="A125" s="126"/>
      <c r="B125" s="129" t="s">
        <v>17</v>
      </c>
      <c r="C125" s="129" t="s">
        <v>5</v>
      </c>
      <c r="D125" s="130"/>
      <c r="E125" s="130"/>
      <c r="F125" s="131" t="s">
        <v>117</v>
      </c>
      <c r="G125" s="131"/>
      <c r="H125" s="131"/>
      <c r="I125" s="131" t="s">
        <v>29</v>
      </c>
      <c r="J125" s="131" t="s">
        <v>0</v>
      </c>
    </row>
    <row r="126" spans="1:52" ht="25.5" customHeight="1">
      <c r="A126" s="127"/>
      <c r="B126" s="132" t="s">
        <v>118</v>
      </c>
      <c r="C126" s="239" t="s">
        <v>119</v>
      </c>
      <c r="D126" s="240"/>
      <c r="E126" s="240"/>
      <c r="F126" s="139" t="s">
        <v>24</v>
      </c>
      <c r="G126" s="133"/>
      <c r="H126" s="133"/>
      <c r="I126" s="133">
        <f>'SO 01 SO 01.1 Pol'!G8+'SO 01 SO 01.5 Pol'!G8</f>
        <v>0</v>
      </c>
      <c r="J126" s="137" t="e">
        <f>IF(I163=0,"",I126/I163*100)</f>
        <v>#REF!</v>
      </c>
    </row>
    <row r="127" spans="1:52" ht="25.5" customHeight="1">
      <c r="A127" s="127"/>
      <c r="B127" s="132" t="s">
        <v>120</v>
      </c>
      <c r="C127" s="239" t="s">
        <v>121</v>
      </c>
      <c r="D127" s="240"/>
      <c r="E127" s="240"/>
      <c r="F127" s="139" t="s">
        <v>24</v>
      </c>
      <c r="G127" s="133"/>
      <c r="H127" s="133"/>
      <c r="I127" s="133">
        <f>'SO 01 SO 01.1 Pol'!G49</f>
        <v>0</v>
      </c>
      <c r="J127" s="137" t="e">
        <f>IF(I163=0,"",I127/I163*100)</f>
        <v>#REF!</v>
      </c>
    </row>
    <row r="128" spans="1:52" ht="25.5" customHeight="1">
      <c r="A128" s="127"/>
      <c r="B128" s="132" t="s">
        <v>122</v>
      </c>
      <c r="C128" s="239" t="s">
        <v>123</v>
      </c>
      <c r="D128" s="240"/>
      <c r="E128" s="240"/>
      <c r="F128" s="139" t="s">
        <v>24</v>
      </c>
      <c r="G128" s="133"/>
      <c r="H128" s="133"/>
      <c r="I128" s="133" t="e">
        <f>'SO 01 SO 01.1 Pol'!#REF!</f>
        <v>#REF!</v>
      </c>
      <c r="J128" s="137" t="e">
        <f>IF(I163=0,"",I128/I163*100)</f>
        <v>#REF!</v>
      </c>
    </row>
    <row r="129" spans="1:10" ht="25.5" customHeight="1">
      <c r="A129" s="127"/>
      <c r="B129" s="132" t="s">
        <v>124</v>
      </c>
      <c r="C129" s="239" t="s">
        <v>125</v>
      </c>
      <c r="D129" s="240"/>
      <c r="E129" s="240"/>
      <c r="F129" s="139" t="s">
        <v>24</v>
      </c>
      <c r="G129" s="133"/>
      <c r="H129" s="133"/>
      <c r="I129" s="133">
        <f>'SO 01 SO 01.1 Pol'!G200+'SO 01 SO 01.6 Pol'!G8</f>
        <v>0</v>
      </c>
      <c r="J129" s="137" t="e">
        <f>IF(I163=0,"",I129/I163*100)</f>
        <v>#REF!</v>
      </c>
    </row>
    <row r="130" spans="1:10" ht="25.5" customHeight="1">
      <c r="A130" s="127"/>
      <c r="B130" s="132" t="s">
        <v>126</v>
      </c>
      <c r="C130" s="239" t="s">
        <v>127</v>
      </c>
      <c r="D130" s="240"/>
      <c r="E130" s="240"/>
      <c r="F130" s="139" t="s">
        <v>24</v>
      </c>
      <c r="G130" s="133"/>
      <c r="H130" s="133"/>
      <c r="I130" s="133" t="e">
        <f>'SO 01 SO 01.1 Pol'!#REF!</f>
        <v>#REF!</v>
      </c>
      <c r="J130" s="137" t="e">
        <f>IF(I163=0,"",I130/I163*100)</f>
        <v>#REF!</v>
      </c>
    </row>
    <row r="131" spans="1:10" ht="25.5" customHeight="1">
      <c r="A131" s="127"/>
      <c r="B131" s="132" t="s">
        <v>128</v>
      </c>
      <c r="C131" s="239" t="s">
        <v>129</v>
      </c>
      <c r="D131" s="240"/>
      <c r="E131" s="240"/>
      <c r="F131" s="139" t="s">
        <v>24</v>
      </c>
      <c r="G131" s="133"/>
      <c r="H131" s="133"/>
      <c r="I131" s="133" t="e">
        <f>'SO 01 SO 01.1 Pol'!#REF!</f>
        <v>#REF!</v>
      </c>
      <c r="J131" s="137" t="e">
        <f>IF(I163=0,"",I131/I163*100)</f>
        <v>#REF!</v>
      </c>
    </row>
    <row r="132" spans="1:10" ht="25.5" customHeight="1">
      <c r="A132" s="127"/>
      <c r="B132" s="132" t="s">
        <v>130</v>
      </c>
      <c r="C132" s="239" t="s">
        <v>131</v>
      </c>
      <c r="D132" s="240"/>
      <c r="E132" s="240"/>
      <c r="F132" s="139" t="s">
        <v>24</v>
      </c>
      <c r="G132" s="133"/>
      <c r="H132" s="133"/>
      <c r="I132" s="133">
        <f>'SO 01 SO 01.5 Pol'!G16</f>
        <v>0</v>
      </c>
      <c r="J132" s="137" t="e">
        <f>IF(I163=0,"",I132/I163*100)</f>
        <v>#REF!</v>
      </c>
    </row>
    <row r="133" spans="1:10" ht="25.5" customHeight="1">
      <c r="A133" s="127"/>
      <c r="B133" s="132" t="s">
        <v>132</v>
      </c>
      <c r="C133" s="239" t="s">
        <v>133</v>
      </c>
      <c r="D133" s="240"/>
      <c r="E133" s="240"/>
      <c r="F133" s="139" t="s">
        <v>24</v>
      </c>
      <c r="G133" s="133"/>
      <c r="H133" s="133"/>
      <c r="I133" s="133">
        <f>'SO 01 SO 01.1 Pol'!G225+'SO 01 SO 01.6 Pol'!G10</f>
        <v>0</v>
      </c>
      <c r="J133" s="137" t="e">
        <f>IF(I163=0,"",I133/I163*100)</f>
        <v>#REF!</v>
      </c>
    </row>
    <row r="134" spans="1:10" ht="25.5" customHeight="1">
      <c r="A134" s="127"/>
      <c r="B134" s="132" t="s">
        <v>134</v>
      </c>
      <c r="C134" s="239" t="s">
        <v>135</v>
      </c>
      <c r="D134" s="240"/>
      <c r="E134" s="240"/>
      <c r="F134" s="139" t="s">
        <v>25</v>
      </c>
      <c r="G134" s="133"/>
      <c r="H134" s="133"/>
      <c r="I134" s="133">
        <f>'SO 01 SO 01.4 Pol'!G8</f>
        <v>0</v>
      </c>
      <c r="J134" s="137" t="e">
        <f>IF(I163=0,"",I134/I163*100)</f>
        <v>#REF!</v>
      </c>
    </row>
    <row r="135" spans="1:10" ht="25.5" customHeight="1">
      <c r="A135" s="127"/>
      <c r="B135" s="132" t="s">
        <v>136</v>
      </c>
      <c r="C135" s="239" t="s">
        <v>137</v>
      </c>
      <c r="D135" s="240"/>
      <c r="E135" s="240"/>
      <c r="F135" s="139" t="s">
        <v>25</v>
      </c>
      <c r="G135" s="133"/>
      <c r="H135" s="133"/>
      <c r="I135" s="133">
        <f>'SO 01 SO 01.2 Pol'!G8</f>
        <v>0</v>
      </c>
      <c r="J135" s="137" t="e">
        <f>IF(I163=0,"",I135/I163*100)</f>
        <v>#REF!</v>
      </c>
    </row>
    <row r="136" spans="1:10" ht="25.5" customHeight="1">
      <c r="A136" s="127"/>
      <c r="B136" s="132" t="s">
        <v>138</v>
      </c>
      <c r="C136" s="239" t="s">
        <v>139</v>
      </c>
      <c r="D136" s="240"/>
      <c r="E136" s="240"/>
      <c r="F136" s="139" t="s">
        <v>25</v>
      </c>
      <c r="G136" s="133"/>
      <c r="H136" s="133"/>
      <c r="I136" s="133">
        <f>'SO 01 SO 01.2 Pol'!G20</f>
        <v>0</v>
      </c>
      <c r="J136" s="137" t="e">
        <f>IF(I163=0,"",I136/I163*100)</f>
        <v>#REF!</v>
      </c>
    </row>
    <row r="137" spans="1:10" ht="25.5" customHeight="1">
      <c r="A137" s="127"/>
      <c r="B137" s="132" t="s">
        <v>140</v>
      </c>
      <c r="C137" s="239" t="s">
        <v>65</v>
      </c>
      <c r="D137" s="240"/>
      <c r="E137" s="240"/>
      <c r="F137" s="139" t="s">
        <v>25</v>
      </c>
      <c r="G137" s="133"/>
      <c r="H137" s="133"/>
      <c r="I137" s="133">
        <f>'SO 01 SO 01.2 Pol'!G31</f>
        <v>0</v>
      </c>
      <c r="J137" s="137" t="e">
        <f>IF(I163=0,"",I137/I163*100)</f>
        <v>#REF!</v>
      </c>
    </row>
    <row r="138" spans="1:10" ht="25.5" customHeight="1">
      <c r="A138" s="127"/>
      <c r="B138" s="132" t="s">
        <v>141</v>
      </c>
      <c r="C138" s="239" t="s">
        <v>142</v>
      </c>
      <c r="D138" s="240"/>
      <c r="E138" s="240"/>
      <c r="F138" s="139" t="s">
        <v>25</v>
      </c>
      <c r="G138" s="133"/>
      <c r="H138" s="133"/>
      <c r="I138" s="133">
        <f>'SO 01 SO 01.2 Pol'!G49</f>
        <v>0</v>
      </c>
      <c r="J138" s="137" t="e">
        <f>IF(I163=0,"",I138/I163*100)</f>
        <v>#REF!</v>
      </c>
    </row>
    <row r="139" spans="1:10" ht="25.5" customHeight="1">
      <c r="A139" s="127"/>
      <c r="B139" s="132" t="s">
        <v>143</v>
      </c>
      <c r="C139" s="239" t="s">
        <v>144</v>
      </c>
      <c r="D139" s="240"/>
      <c r="E139" s="240"/>
      <c r="F139" s="139" t="s">
        <v>25</v>
      </c>
      <c r="G139" s="133"/>
      <c r="H139" s="133"/>
      <c r="I139" s="133">
        <f>'SO 01 SO 01.4 Pol'!G16</f>
        <v>0</v>
      </c>
      <c r="J139" s="137" t="e">
        <f>IF(I163=0,"",I139/I163*100)</f>
        <v>#REF!</v>
      </c>
    </row>
    <row r="140" spans="1:10" ht="25.5" customHeight="1">
      <c r="A140" s="127"/>
      <c r="B140" s="132" t="s">
        <v>145</v>
      </c>
      <c r="C140" s="239" t="s">
        <v>146</v>
      </c>
      <c r="D140" s="240"/>
      <c r="E140" s="240"/>
      <c r="F140" s="139" t="s">
        <v>25</v>
      </c>
      <c r="G140" s="133"/>
      <c r="H140" s="133"/>
      <c r="I140" s="133">
        <f>'SO 01 SO 01.4 Pol'!G36</f>
        <v>0</v>
      </c>
      <c r="J140" s="137" t="e">
        <f>IF(I163=0,"",I140/I163*100)</f>
        <v>#REF!</v>
      </c>
    </row>
    <row r="141" spans="1:10" ht="25.5" customHeight="1">
      <c r="A141" s="127"/>
      <c r="B141" s="132" t="s">
        <v>147</v>
      </c>
      <c r="C141" s="239" t="s">
        <v>148</v>
      </c>
      <c r="D141" s="240"/>
      <c r="E141" s="240"/>
      <c r="F141" s="139" t="s">
        <v>25</v>
      </c>
      <c r="G141" s="133"/>
      <c r="H141" s="133"/>
      <c r="I141" s="133">
        <f>'SO 01 SO 01.4 Pol'!G49</f>
        <v>0</v>
      </c>
      <c r="J141" s="137" t="e">
        <f>IF(I163=0,"",I141/I163*100)</f>
        <v>#REF!</v>
      </c>
    </row>
    <row r="142" spans="1:10" ht="25.5" customHeight="1">
      <c r="A142" s="127"/>
      <c r="B142" s="132" t="s">
        <v>149</v>
      </c>
      <c r="C142" s="239" t="s">
        <v>150</v>
      </c>
      <c r="D142" s="240"/>
      <c r="E142" s="240"/>
      <c r="F142" s="139" t="s">
        <v>25</v>
      </c>
      <c r="G142" s="133"/>
      <c r="H142" s="133"/>
      <c r="I142" s="133">
        <f>'SO 01 SO 01.4 Pol'!G117</f>
        <v>0</v>
      </c>
      <c r="J142" s="137" t="e">
        <f>IF(I163=0,"",I142/I163*100)</f>
        <v>#REF!</v>
      </c>
    </row>
    <row r="143" spans="1:10" ht="25.5" customHeight="1">
      <c r="A143" s="127"/>
      <c r="B143" s="132" t="s">
        <v>151</v>
      </c>
      <c r="C143" s="239" t="s">
        <v>152</v>
      </c>
      <c r="D143" s="240"/>
      <c r="E143" s="240"/>
      <c r="F143" s="139" t="s">
        <v>25</v>
      </c>
      <c r="G143" s="133"/>
      <c r="H143" s="133"/>
      <c r="I143" s="133">
        <f>'SO 01 SO 01.1 Pol'!G231</f>
        <v>0</v>
      </c>
      <c r="J143" s="137" t="e">
        <f>IF(I163=0,"",I143/I163*100)</f>
        <v>#REF!</v>
      </c>
    </row>
    <row r="144" spans="1:10" ht="25.5" customHeight="1">
      <c r="A144" s="127"/>
      <c r="B144" s="132" t="s">
        <v>153</v>
      </c>
      <c r="C144" s="239" t="s">
        <v>154</v>
      </c>
      <c r="D144" s="240"/>
      <c r="E144" s="240"/>
      <c r="F144" s="139" t="s">
        <v>25</v>
      </c>
      <c r="G144" s="133"/>
      <c r="H144" s="133"/>
      <c r="I144" s="133">
        <f>'SO 01 SO 01.1 Pol'!G268</f>
        <v>0</v>
      </c>
      <c r="J144" s="137" t="e">
        <f>IF(I163=0,"",I144/I163*100)</f>
        <v>#REF!</v>
      </c>
    </row>
    <row r="145" spans="1:10" ht="25.5" customHeight="1">
      <c r="A145" s="127"/>
      <c r="B145" s="132" t="s">
        <v>155</v>
      </c>
      <c r="C145" s="239" t="s">
        <v>156</v>
      </c>
      <c r="D145" s="240"/>
      <c r="E145" s="240"/>
      <c r="F145" s="139" t="s">
        <v>25</v>
      </c>
      <c r="G145" s="133"/>
      <c r="H145" s="133"/>
      <c r="I145" s="133" t="e">
        <f>'SO 01 SO 01.1 Pol'!#REF!</f>
        <v>#REF!</v>
      </c>
      <c r="J145" s="137" t="e">
        <f>IF(I163=0,"",I145/I163*100)</f>
        <v>#REF!</v>
      </c>
    </row>
    <row r="146" spans="1:10" ht="25.5" customHeight="1">
      <c r="A146" s="127"/>
      <c r="B146" s="132" t="s">
        <v>157</v>
      </c>
      <c r="C146" s="239" t="s">
        <v>158</v>
      </c>
      <c r="D146" s="240"/>
      <c r="E146" s="240"/>
      <c r="F146" s="139" t="s">
        <v>25</v>
      </c>
      <c r="G146" s="133"/>
      <c r="H146" s="133"/>
      <c r="I146" s="133" t="e">
        <f>'SO 01 SO 01.1 Pol'!#REF!</f>
        <v>#REF!</v>
      </c>
      <c r="J146" s="137" t="e">
        <f>IF(I163=0,"",I146/I163*100)</f>
        <v>#REF!</v>
      </c>
    </row>
    <row r="147" spans="1:10" ht="25.5" customHeight="1">
      <c r="A147" s="127"/>
      <c r="B147" s="132" t="s">
        <v>159</v>
      </c>
      <c r="C147" s="239" t="s">
        <v>160</v>
      </c>
      <c r="D147" s="240"/>
      <c r="E147" s="240"/>
      <c r="F147" s="139" t="s">
        <v>25</v>
      </c>
      <c r="G147" s="133"/>
      <c r="H147" s="133"/>
      <c r="I147" s="133">
        <f>'SO 01 SO 01.1 Pol'!G277</f>
        <v>0</v>
      </c>
      <c r="J147" s="137" t="e">
        <f>IF(I163=0,"",I147/I163*100)</f>
        <v>#REF!</v>
      </c>
    </row>
    <row r="148" spans="1:10" ht="25.5" customHeight="1">
      <c r="A148" s="127"/>
      <c r="B148" s="132" t="s">
        <v>161</v>
      </c>
      <c r="C148" s="239" t="s">
        <v>162</v>
      </c>
      <c r="D148" s="240"/>
      <c r="E148" s="240"/>
      <c r="F148" s="139" t="s">
        <v>25</v>
      </c>
      <c r="G148" s="133"/>
      <c r="H148" s="133"/>
      <c r="I148" s="133" t="e">
        <f>'SO 01 SO 01.1 Pol'!#REF!</f>
        <v>#REF!</v>
      </c>
      <c r="J148" s="137" t="e">
        <f>IF(I163=0,"",I148/I163*100)</f>
        <v>#REF!</v>
      </c>
    </row>
    <row r="149" spans="1:10" ht="25.5" customHeight="1">
      <c r="A149" s="127"/>
      <c r="B149" s="132" t="s">
        <v>163</v>
      </c>
      <c r="C149" s="239" t="s">
        <v>164</v>
      </c>
      <c r="D149" s="240"/>
      <c r="E149" s="240"/>
      <c r="F149" s="139" t="s">
        <v>25</v>
      </c>
      <c r="G149" s="133"/>
      <c r="H149" s="133"/>
      <c r="I149" s="133">
        <f>'SO 01 SO 01.4 Pol'!G127</f>
        <v>0</v>
      </c>
      <c r="J149" s="137" t="e">
        <f>IF(I163=0,"",I149/I163*100)</f>
        <v>#REF!</v>
      </c>
    </row>
    <row r="150" spans="1:10" ht="25.5" customHeight="1">
      <c r="A150" s="127"/>
      <c r="B150" s="132" t="s">
        <v>165</v>
      </c>
      <c r="C150" s="239" t="s">
        <v>166</v>
      </c>
      <c r="D150" s="240"/>
      <c r="E150" s="240"/>
      <c r="F150" s="139" t="s">
        <v>26</v>
      </c>
      <c r="G150" s="133"/>
      <c r="H150" s="133"/>
      <c r="I150" s="133">
        <f>'SO 01 SO 01.5 Pol'!G25</f>
        <v>0</v>
      </c>
      <c r="J150" s="137" t="e">
        <f>IF(I163=0,"",I150/I163*100)</f>
        <v>#REF!</v>
      </c>
    </row>
    <row r="151" spans="1:10" ht="25.5" customHeight="1">
      <c r="A151" s="127"/>
      <c r="B151" s="132" t="s">
        <v>167</v>
      </c>
      <c r="C151" s="239" t="s">
        <v>168</v>
      </c>
      <c r="D151" s="240"/>
      <c r="E151" s="240"/>
      <c r="F151" s="139" t="s">
        <v>26</v>
      </c>
      <c r="G151" s="133"/>
      <c r="H151" s="133"/>
      <c r="I151" s="133">
        <f>'SO 01 SO 01.5 Pol'!G40</f>
        <v>0</v>
      </c>
      <c r="J151" s="137" t="e">
        <f>IF(I163=0,"",I151/I163*100)</f>
        <v>#REF!</v>
      </c>
    </row>
    <row r="152" spans="1:10" ht="25.5" customHeight="1">
      <c r="A152" s="127"/>
      <c r="B152" s="132" t="s">
        <v>169</v>
      </c>
      <c r="C152" s="239" t="s">
        <v>170</v>
      </c>
      <c r="D152" s="240"/>
      <c r="E152" s="240"/>
      <c r="F152" s="139" t="s">
        <v>26</v>
      </c>
      <c r="G152" s="133"/>
      <c r="H152" s="133"/>
      <c r="I152" s="133">
        <f>'SO 01 SO 01.5 Pol'!G137</f>
        <v>0</v>
      </c>
      <c r="J152" s="137" t="e">
        <f>IF(I163=0,"",I152/I163*100)</f>
        <v>#REF!</v>
      </c>
    </row>
    <row r="153" spans="1:10" ht="25.5" customHeight="1">
      <c r="A153" s="127"/>
      <c r="B153" s="132" t="s">
        <v>171</v>
      </c>
      <c r="C153" s="239" t="s">
        <v>172</v>
      </c>
      <c r="D153" s="240"/>
      <c r="E153" s="240"/>
      <c r="F153" s="139" t="s">
        <v>26</v>
      </c>
      <c r="G153" s="133"/>
      <c r="H153" s="133"/>
      <c r="I153" s="133">
        <f>'SO 01 SO 01.5 Pol'!G144</f>
        <v>0</v>
      </c>
      <c r="J153" s="137" t="e">
        <f>IF(I163=0,"",I153/I163*100)</f>
        <v>#REF!</v>
      </c>
    </row>
    <row r="154" spans="1:10" ht="25.5" customHeight="1">
      <c r="A154" s="127"/>
      <c r="B154" s="132" t="s">
        <v>173</v>
      </c>
      <c r="C154" s="239" t="s">
        <v>174</v>
      </c>
      <c r="D154" s="240"/>
      <c r="E154" s="240"/>
      <c r="F154" s="139" t="s">
        <v>26</v>
      </c>
      <c r="G154" s="133"/>
      <c r="H154" s="133"/>
      <c r="I154" s="133">
        <f>'SO 01 SO 01.5 Pol'!G146</f>
        <v>0</v>
      </c>
      <c r="J154" s="137" t="e">
        <f>IF(I163=0,"",I154/I163*100)</f>
        <v>#REF!</v>
      </c>
    </row>
    <row r="155" spans="1:10" ht="25.5" customHeight="1">
      <c r="A155" s="127"/>
      <c r="B155" s="132" t="s">
        <v>175</v>
      </c>
      <c r="C155" s="239" t="s">
        <v>176</v>
      </c>
      <c r="D155" s="240"/>
      <c r="E155" s="240"/>
      <c r="F155" s="139" t="s">
        <v>26</v>
      </c>
      <c r="G155" s="133"/>
      <c r="H155" s="133"/>
      <c r="I155" s="133">
        <f>'SO 01 SO 01.6 Pol'!G13</f>
        <v>0</v>
      </c>
      <c r="J155" s="137" t="e">
        <f>IF(I163=0,"",I155/I163*100)</f>
        <v>#REF!</v>
      </c>
    </row>
    <row r="156" spans="1:10" ht="25.5" customHeight="1">
      <c r="A156" s="127"/>
      <c r="B156" s="132" t="s">
        <v>177</v>
      </c>
      <c r="C156" s="239" t="s">
        <v>178</v>
      </c>
      <c r="D156" s="240"/>
      <c r="E156" s="240"/>
      <c r="F156" s="139" t="s">
        <v>26</v>
      </c>
      <c r="G156" s="133"/>
      <c r="H156" s="133"/>
      <c r="I156" s="133">
        <f>'SO 01 SO 01.6 Pol'!G16</f>
        <v>0</v>
      </c>
      <c r="J156" s="137" t="e">
        <f>IF(I163=0,"",I156/I163*100)</f>
        <v>#REF!</v>
      </c>
    </row>
    <row r="157" spans="1:10" ht="25.5" customHeight="1">
      <c r="A157" s="127"/>
      <c r="B157" s="132" t="s">
        <v>179</v>
      </c>
      <c r="C157" s="239" t="s">
        <v>180</v>
      </c>
      <c r="D157" s="240"/>
      <c r="E157" s="240"/>
      <c r="F157" s="139" t="s">
        <v>26</v>
      </c>
      <c r="G157" s="133"/>
      <c r="H157" s="133"/>
      <c r="I157" s="133">
        <f>'SO 01 SO 01.6 Pol'!G23</f>
        <v>0</v>
      </c>
      <c r="J157" s="137" t="e">
        <f>IF(I163=0,"",I157/I163*100)</f>
        <v>#REF!</v>
      </c>
    </row>
    <row r="158" spans="1:10" ht="25.5" customHeight="1">
      <c r="A158" s="127"/>
      <c r="B158" s="132" t="s">
        <v>181</v>
      </c>
      <c r="C158" s="239" t="s">
        <v>182</v>
      </c>
      <c r="D158" s="240"/>
      <c r="E158" s="240"/>
      <c r="F158" s="139" t="s">
        <v>26</v>
      </c>
      <c r="G158" s="133"/>
      <c r="H158" s="133"/>
      <c r="I158" s="133">
        <f>'SO 01 SO 01.6 Pol'!G30</f>
        <v>0</v>
      </c>
      <c r="J158" s="137" t="e">
        <f>IF(I163=0,"",I158/I163*100)</f>
        <v>#REF!</v>
      </c>
    </row>
    <row r="159" spans="1:10" ht="25.5" customHeight="1">
      <c r="A159" s="127"/>
      <c r="B159" s="132" t="s">
        <v>183</v>
      </c>
      <c r="C159" s="239" t="s">
        <v>184</v>
      </c>
      <c r="D159" s="240"/>
      <c r="E159" s="240"/>
      <c r="F159" s="139" t="s">
        <v>26</v>
      </c>
      <c r="G159" s="133"/>
      <c r="H159" s="133"/>
      <c r="I159" s="133">
        <f>'SO 01 SO 01.6 Pol'!G33</f>
        <v>0</v>
      </c>
      <c r="J159" s="137" t="e">
        <f>IF(I163=0,"",I159/I163*100)</f>
        <v>#REF!</v>
      </c>
    </row>
    <row r="160" spans="1:10" ht="25.5" customHeight="1">
      <c r="A160" s="127"/>
      <c r="B160" s="132" t="s">
        <v>185</v>
      </c>
      <c r="C160" s="239" t="s">
        <v>186</v>
      </c>
      <c r="D160" s="240"/>
      <c r="E160" s="240"/>
      <c r="F160" s="139" t="s">
        <v>187</v>
      </c>
      <c r="G160" s="133"/>
      <c r="H160" s="133"/>
      <c r="I160" s="133">
        <f>'SO 01 SO 01.1 Pol'!G284+'SO 01 SO 01.5 Pol'!G169</f>
        <v>0</v>
      </c>
      <c r="J160" s="137" t="e">
        <f>IF(I163=0,"",I160/I163*100)</f>
        <v>#REF!</v>
      </c>
    </row>
    <row r="161" spans="1:10" ht="25.5" customHeight="1">
      <c r="A161" s="127"/>
      <c r="B161" s="132" t="s">
        <v>188</v>
      </c>
      <c r="C161" s="239" t="s">
        <v>27</v>
      </c>
      <c r="D161" s="240"/>
      <c r="E161" s="240"/>
      <c r="F161" s="139" t="s">
        <v>188</v>
      </c>
      <c r="G161" s="133"/>
      <c r="H161" s="133"/>
      <c r="I161" s="133">
        <f>'00 00 Naklady'!G8</f>
        <v>0</v>
      </c>
      <c r="J161" s="137" t="e">
        <f>IF(I163=0,"",I161/I163*100)</f>
        <v>#REF!</v>
      </c>
    </row>
    <row r="162" spans="1:10" ht="25.5" customHeight="1">
      <c r="A162" s="127"/>
      <c r="B162" s="132" t="s">
        <v>189</v>
      </c>
      <c r="C162" s="239" t="s">
        <v>28</v>
      </c>
      <c r="D162" s="240"/>
      <c r="E162" s="240"/>
      <c r="F162" s="139" t="s">
        <v>189</v>
      </c>
      <c r="G162" s="133"/>
      <c r="H162" s="133"/>
      <c r="I162" s="133">
        <f>'00 00 Naklady'!G13</f>
        <v>0</v>
      </c>
      <c r="J162" s="137" t="e">
        <f>IF(I163=0,"",I162/I163*100)</f>
        <v>#REF!</v>
      </c>
    </row>
    <row r="163" spans="1:10" ht="25.5" customHeight="1">
      <c r="A163" s="128"/>
      <c r="B163" s="134" t="s">
        <v>1</v>
      </c>
      <c r="C163" s="134"/>
      <c r="D163" s="135"/>
      <c r="E163" s="135"/>
      <c r="F163" s="140"/>
      <c r="G163" s="136"/>
      <c r="H163" s="136"/>
      <c r="I163" s="136" t="e">
        <f>SUM(I126:I162)</f>
        <v>#REF!</v>
      </c>
      <c r="J163" s="138" t="e">
        <f>SUM(J126:J162)</f>
        <v>#REF!</v>
      </c>
    </row>
    <row r="164" spans="1:10">
      <c r="F164" s="91"/>
      <c r="G164" s="90"/>
      <c r="H164" s="91"/>
      <c r="I164" s="90"/>
      <c r="J164" s="92"/>
    </row>
    <row r="165" spans="1:10">
      <c r="F165" s="91"/>
      <c r="G165" s="90"/>
      <c r="H165" s="91"/>
      <c r="I165" s="90"/>
      <c r="J165" s="92"/>
    </row>
    <row r="166" spans="1:10">
      <c r="F166" s="91"/>
      <c r="G166" s="90"/>
      <c r="H166" s="91"/>
      <c r="I166" s="90"/>
      <c r="J166"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7">
    <mergeCell ref="C162:E162"/>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B116:J116"/>
    <mergeCell ref="B117:J117"/>
    <mergeCell ref="B119:J119"/>
    <mergeCell ref="B120:J120"/>
    <mergeCell ref="C126:E126"/>
    <mergeCell ref="B108:J108"/>
    <mergeCell ref="B109:J109"/>
    <mergeCell ref="B111:J111"/>
    <mergeCell ref="B113:J113"/>
    <mergeCell ref="B114:J114"/>
    <mergeCell ref="B96:J96"/>
    <mergeCell ref="B100:J100"/>
    <mergeCell ref="B102:J102"/>
    <mergeCell ref="B105:J105"/>
    <mergeCell ref="B107:J107"/>
    <mergeCell ref="B89:J89"/>
    <mergeCell ref="B90:J90"/>
    <mergeCell ref="B92:J92"/>
    <mergeCell ref="B93:J93"/>
    <mergeCell ref="B95:J95"/>
    <mergeCell ref="B81:J81"/>
    <mergeCell ref="B83:J83"/>
    <mergeCell ref="B85:J85"/>
    <mergeCell ref="B86:J86"/>
    <mergeCell ref="B88:J88"/>
    <mergeCell ref="B73:J73"/>
    <mergeCell ref="B75:J75"/>
    <mergeCell ref="B76:J76"/>
    <mergeCell ref="B78:J78"/>
    <mergeCell ref="B80:J80"/>
    <mergeCell ref="B65:J65"/>
    <mergeCell ref="B67:J67"/>
    <mergeCell ref="B69:J69"/>
    <mergeCell ref="B70:J70"/>
    <mergeCell ref="B72:J72"/>
    <mergeCell ref="B60:J60"/>
    <mergeCell ref="B61:J61"/>
    <mergeCell ref="B62:J62"/>
    <mergeCell ref="B63:J63"/>
    <mergeCell ref="B64:J64"/>
    <mergeCell ref="B50:J50"/>
    <mergeCell ref="B52:J52"/>
    <mergeCell ref="B54:J54"/>
    <mergeCell ref="B55:J55"/>
    <mergeCell ref="B57:J57"/>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F8" sqref="F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241" t="s">
        <v>6</v>
      </c>
      <c r="B1" s="241"/>
      <c r="C1" s="242"/>
      <c r="D1" s="241"/>
      <c r="E1" s="241"/>
      <c r="F1" s="241"/>
      <c r="G1" s="241"/>
    </row>
    <row r="2" spans="1:7" ht="24.95" customHeight="1">
      <c r="A2" s="73" t="s">
        <v>7</v>
      </c>
      <c r="B2" s="72"/>
      <c r="C2" s="243"/>
      <c r="D2" s="243"/>
      <c r="E2" s="243"/>
      <c r="F2" s="243"/>
      <c r="G2" s="244"/>
    </row>
    <row r="3" spans="1:7" ht="24.95" customHeight="1">
      <c r="A3" s="73" t="s">
        <v>8</v>
      </c>
      <c r="B3" s="72"/>
      <c r="C3" s="243"/>
      <c r="D3" s="243"/>
      <c r="E3" s="243"/>
      <c r="F3" s="243"/>
      <c r="G3" s="244"/>
    </row>
    <row r="4" spans="1:7" ht="24.95" customHeight="1">
      <c r="A4" s="73" t="s">
        <v>9</v>
      </c>
      <c r="B4" s="72"/>
      <c r="C4" s="243"/>
      <c r="D4" s="243"/>
      <c r="E4" s="243"/>
      <c r="F4" s="243"/>
      <c r="G4" s="244"/>
    </row>
    <row r="5" spans="1:7">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F22" sqref="F22"/>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5" t="s">
        <v>190</v>
      </c>
      <c r="B1" s="245"/>
      <c r="C1" s="245"/>
      <c r="D1" s="245"/>
      <c r="E1" s="245"/>
      <c r="F1" s="245"/>
      <c r="G1" s="245"/>
      <c r="AG1" t="s">
        <v>191</v>
      </c>
    </row>
    <row r="2" spans="1:60" ht="24.95" customHeight="1">
      <c r="A2" s="143" t="s">
        <v>7</v>
      </c>
      <c r="B2" s="72" t="s">
        <v>43</v>
      </c>
      <c r="C2" s="246" t="s">
        <v>44</v>
      </c>
      <c r="D2" s="247"/>
      <c r="E2" s="247"/>
      <c r="F2" s="247"/>
      <c r="G2" s="248"/>
      <c r="AG2" t="s">
        <v>192</v>
      </c>
    </row>
    <row r="3" spans="1:60" ht="24.95" customHeight="1">
      <c r="A3" s="143" t="s">
        <v>8</v>
      </c>
      <c r="B3" s="72" t="s">
        <v>56</v>
      </c>
      <c r="C3" s="246" t="s">
        <v>57</v>
      </c>
      <c r="D3" s="247"/>
      <c r="E3" s="247"/>
      <c r="F3" s="247"/>
      <c r="G3" s="248"/>
      <c r="AC3" s="89" t="s">
        <v>193</v>
      </c>
      <c r="AG3" t="s">
        <v>194</v>
      </c>
    </row>
    <row r="4" spans="1:60" ht="24.95" customHeight="1">
      <c r="A4" s="144" t="s">
        <v>9</v>
      </c>
      <c r="B4" s="145" t="s">
        <v>56</v>
      </c>
      <c r="C4" s="249" t="s">
        <v>57</v>
      </c>
      <c r="D4" s="250"/>
      <c r="E4" s="250"/>
      <c r="F4" s="250"/>
      <c r="G4" s="251"/>
      <c r="AG4" t="s">
        <v>195</v>
      </c>
    </row>
    <row r="5" spans="1:60">
      <c r="D5" s="142"/>
    </row>
    <row r="6" spans="1:60" ht="38.25">
      <c r="A6" s="147" t="s">
        <v>196</v>
      </c>
      <c r="B6" s="149" t="s">
        <v>197</v>
      </c>
      <c r="C6" s="149" t="s">
        <v>198</v>
      </c>
      <c r="D6" s="148" t="s">
        <v>199</v>
      </c>
      <c r="E6" s="147" t="s">
        <v>200</v>
      </c>
      <c r="F6" s="146" t="s">
        <v>201</v>
      </c>
      <c r="G6" s="147" t="s">
        <v>29</v>
      </c>
      <c r="H6" s="150" t="s">
        <v>30</v>
      </c>
      <c r="I6" s="150" t="s">
        <v>202</v>
      </c>
      <c r="J6" s="150" t="s">
        <v>31</v>
      </c>
      <c r="K6" s="150" t="s">
        <v>203</v>
      </c>
      <c r="L6" s="150" t="s">
        <v>204</v>
      </c>
      <c r="M6" s="150" t="s">
        <v>205</v>
      </c>
      <c r="N6" s="150" t="s">
        <v>206</v>
      </c>
      <c r="O6" s="150" t="s">
        <v>207</v>
      </c>
      <c r="P6" s="150" t="s">
        <v>208</v>
      </c>
      <c r="Q6" s="150" t="s">
        <v>209</v>
      </c>
      <c r="R6" s="150" t="s">
        <v>210</v>
      </c>
      <c r="S6" s="150" t="s">
        <v>211</v>
      </c>
      <c r="T6" s="150" t="s">
        <v>212</v>
      </c>
      <c r="U6" s="150" t="s">
        <v>213</v>
      </c>
      <c r="V6" s="150" t="s">
        <v>214</v>
      </c>
      <c r="W6" s="150" t="s">
        <v>215</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216</v>
      </c>
      <c r="B8" s="163" t="s">
        <v>188</v>
      </c>
      <c r="C8" s="183" t="s">
        <v>27</v>
      </c>
      <c r="D8" s="164"/>
      <c r="E8" s="165"/>
      <c r="F8" s="166"/>
      <c r="G8" s="166">
        <f>SUMIF(AG9:AG12,"&lt;&gt;NOR",G9:G12)</f>
        <v>0</v>
      </c>
      <c r="H8" s="166"/>
      <c r="I8" s="166">
        <f>SUM(I9:I12)</f>
        <v>0</v>
      </c>
      <c r="J8" s="166"/>
      <c r="K8" s="166">
        <f>SUM(K9:K12)</f>
        <v>96059.37</v>
      </c>
      <c r="L8" s="166"/>
      <c r="M8" s="166">
        <f>SUM(M9:M12)</f>
        <v>0</v>
      </c>
      <c r="N8" s="166"/>
      <c r="O8" s="166">
        <f>SUM(O9:O12)</f>
        <v>0</v>
      </c>
      <c r="P8" s="166"/>
      <c r="Q8" s="166">
        <f>SUM(Q9:Q12)</f>
        <v>0</v>
      </c>
      <c r="R8" s="166"/>
      <c r="S8" s="166"/>
      <c r="T8" s="167"/>
      <c r="U8" s="161"/>
      <c r="V8" s="161">
        <f>SUM(V9:V12)</f>
        <v>0</v>
      </c>
      <c r="W8" s="161"/>
      <c r="AG8" t="s">
        <v>217</v>
      </c>
    </row>
    <row r="9" spans="1:60" outlineLevel="1">
      <c r="A9" s="175">
        <v>1</v>
      </c>
      <c r="B9" s="176" t="s">
        <v>218</v>
      </c>
      <c r="C9" s="184" t="s">
        <v>219</v>
      </c>
      <c r="D9" s="177" t="s">
        <v>220</v>
      </c>
      <c r="E9" s="178">
        <v>1</v>
      </c>
      <c r="F9" s="179"/>
      <c r="G9" s="180">
        <f>ROUND(E9*F9,2)</f>
        <v>0</v>
      </c>
      <c r="H9" s="179">
        <v>0</v>
      </c>
      <c r="I9" s="180">
        <f>ROUND(E9*H9,2)</f>
        <v>0</v>
      </c>
      <c r="J9" s="179">
        <v>36376.879999999997</v>
      </c>
      <c r="K9" s="180">
        <f>ROUND(E9*J9,2)</f>
        <v>36376.879999999997</v>
      </c>
      <c r="L9" s="180">
        <v>21</v>
      </c>
      <c r="M9" s="180">
        <f>G9*(1+L9/100)</f>
        <v>0</v>
      </c>
      <c r="N9" s="180">
        <v>0</v>
      </c>
      <c r="O9" s="180">
        <f>ROUND(E9*N9,2)</f>
        <v>0</v>
      </c>
      <c r="P9" s="180">
        <v>0</v>
      </c>
      <c r="Q9" s="180">
        <f>ROUND(E9*P9,2)</f>
        <v>0</v>
      </c>
      <c r="R9" s="180"/>
      <c r="S9" s="180" t="s">
        <v>221</v>
      </c>
      <c r="T9" s="181" t="s">
        <v>222</v>
      </c>
      <c r="U9" s="160">
        <v>0</v>
      </c>
      <c r="V9" s="160">
        <f>ROUND(E9*U9,2)</f>
        <v>0</v>
      </c>
      <c r="W9" s="160"/>
      <c r="X9" s="151"/>
      <c r="Y9" s="151"/>
      <c r="Z9" s="151"/>
      <c r="AA9" s="151"/>
      <c r="AB9" s="151"/>
      <c r="AC9" s="151"/>
      <c r="AD9" s="151"/>
      <c r="AE9" s="151"/>
      <c r="AF9" s="151"/>
      <c r="AG9" s="151" t="s">
        <v>223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5">
        <v>2</v>
      </c>
      <c r="B10" s="176" t="s">
        <v>224</v>
      </c>
      <c r="C10" s="184" t="s">
        <v>225</v>
      </c>
      <c r="D10" s="177" t="s">
        <v>220</v>
      </c>
      <c r="E10" s="178">
        <v>1</v>
      </c>
      <c r="F10" s="179"/>
      <c r="G10" s="180">
        <f>ROUND(E10*F10,2)</f>
        <v>0</v>
      </c>
      <c r="H10" s="179">
        <v>0</v>
      </c>
      <c r="I10" s="180">
        <f>ROUND(E10*H10,2)</f>
        <v>0</v>
      </c>
      <c r="J10" s="179">
        <v>24251.25</v>
      </c>
      <c r="K10" s="180">
        <f>ROUND(E10*J10,2)</f>
        <v>24251.25</v>
      </c>
      <c r="L10" s="180">
        <v>21</v>
      </c>
      <c r="M10" s="180">
        <f>G10*(1+L10/100)</f>
        <v>0</v>
      </c>
      <c r="N10" s="180">
        <v>0</v>
      </c>
      <c r="O10" s="180">
        <f>ROUND(E10*N10,2)</f>
        <v>0</v>
      </c>
      <c r="P10" s="180">
        <v>0</v>
      </c>
      <c r="Q10" s="180">
        <f>ROUND(E10*P10,2)</f>
        <v>0</v>
      </c>
      <c r="R10" s="180"/>
      <c r="S10" s="180" t="s">
        <v>221</v>
      </c>
      <c r="T10" s="181" t="s">
        <v>222</v>
      </c>
      <c r="U10" s="160">
        <v>0</v>
      </c>
      <c r="V10" s="160">
        <f>ROUND(E10*U10,2)</f>
        <v>0</v>
      </c>
      <c r="W10" s="160"/>
      <c r="X10" s="151"/>
      <c r="Y10" s="151"/>
      <c r="Z10" s="151"/>
      <c r="AA10" s="151"/>
      <c r="AB10" s="151"/>
      <c r="AC10" s="151"/>
      <c r="AD10" s="151"/>
      <c r="AE10" s="151"/>
      <c r="AF10" s="151"/>
      <c r="AG10" s="151" t="s">
        <v>223</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5">
        <v>3</v>
      </c>
      <c r="B11" s="176" t="s">
        <v>226</v>
      </c>
      <c r="C11" s="184" t="s">
        <v>227</v>
      </c>
      <c r="D11" s="177" t="s">
        <v>220</v>
      </c>
      <c r="E11" s="178">
        <v>1</v>
      </c>
      <c r="F11" s="179"/>
      <c r="G11" s="180">
        <f>ROUND(E11*F11,2)</f>
        <v>0</v>
      </c>
      <c r="H11" s="179">
        <v>0</v>
      </c>
      <c r="I11" s="180">
        <f>ROUND(E11*H11,2)</f>
        <v>0</v>
      </c>
      <c r="J11" s="179">
        <v>12125.63</v>
      </c>
      <c r="K11" s="180">
        <f>ROUND(E11*J11,2)</f>
        <v>12125.63</v>
      </c>
      <c r="L11" s="180">
        <v>21</v>
      </c>
      <c r="M11" s="180">
        <f>G11*(1+L11/100)</f>
        <v>0</v>
      </c>
      <c r="N11" s="180">
        <v>0</v>
      </c>
      <c r="O11" s="180">
        <f>ROUND(E11*N11,2)</f>
        <v>0</v>
      </c>
      <c r="P11" s="180">
        <v>0</v>
      </c>
      <c r="Q11" s="180">
        <f>ROUND(E11*P11,2)</f>
        <v>0</v>
      </c>
      <c r="R11" s="180"/>
      <c r="S11" s="180" t="s">
        <v>221</v>
      </c>
      <c r="T11" s="181" t="s">
        <v>222</v>
      </c>
      <c r="U11" s="160">
        <v>0</v>
      </c>
      <c r="V11" s="160">
        <f>ROUND(E11*U11,2)</f>
        <v>0</v>
      </c>
      <c r="W11" s="160"/>
      <c r="X11" s="151"/>
      <c r="Y11" s="151"/>
      <c r="Z11" s="151"/>
      <c r="AA11" s="151"/>
      <c r="AB11" s="151"/>
      <c r="AC11" s="151"/>
      <c r="AD11" s="151"/>
      <c r="AE11" s="151"/>
      <c r="AF11" s="151"/>
      <c r="AG11" s="151" t="s">
        <v>223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5">
        <v>4</v>
      </c>
      <c r="B12" s="176" t="s">
        <v>228</v>
      </c>
      <c r="C12" s="184" t="s">
        <v>229</v>
      </c>
      <c r="D12" s="177" t="s">
        <v>220</v>
      </c>
      <c r="E12" s="178">
        <v>1</v>
      </c>
      <c r="F12" s="179"/>
      <c r="G12" s="180">
        <f>ROUND(E12*F12,2)</f>
        <v>0</v>
      </c>
      <c r="H12" s="179">
        <v>0</v>
      </c>
      <c r="I12" s="180">
        <f>ROUND(E12*H12,2)</f>
        <v>0</v>
      </c>
      <c r="J12" s="179">
        <v>23305.61</v>
      </c>
      <c r="K12" s="180">
        <f>ROUND(E12*J12,2)</f>
        <v>23305.61</v>
      </c>
      <c r="L12" s="180">
        <v>21</v>
      </c>
      <c r="M12" s="180">
        <f>G12*(1+L12/100)</f>
        <v>0</v>
      </c>
      <c r="N12" s="180">
        <v>0</v>
      </c>
      <c r="O12" s="180">
        <f>ROUND(E12*N12,2)</f>
        <v>0</v>
      </c>
      <c r="P12" s="180">
        <v>0</v>
      </c>
      <c r="Q12" s="180">
        <f>ROUND(E12*P12,2)</f>
        <v>0</v>
      </c>
      <c r="R12" s="180"/>
      <c r="S12" s="180" t="s">
        <v>230</v>
      </c>
      <c r="T12" s="181" t="s">
        <v>222</v>
      </c>
      <c r="U12" s="160">
        <v>0</v>
      </c>
      <c r="V12" s="160">
        <f>ROUND(E12*U12,2)</f>
        <v>0</v>
      </c>
      <c r="W12" s="160"/>
      <c r="X12" s="151"/>
      <c r="Y12" s="151"/>
      <c r="Z12" s="151"/>
      <c r="AA12" s="151"/>
      <c r="AB12" s="151"/>
      <c r="AC12" s="151"/>
      <c r="AD12" s="151"/>
      <c r="AE12" s="151"/>
      <c r="AF12" s="151"/>
      <c r="AG12" s="151" t="s">
        <v>231</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c r="A13" s="162" t="s">
        <v>216</v>
      </c>
      <c r="B13" s="163" t="s">
        <v>189</v>
      </c>
      <c r="C13" s="183" t="s">
        <v>28</v>
      </c>
      <c r="D13" s="164"/>
      <c r="E13" s="165"/>
      <c r="F13" s="166"/>
      <c r="G13" s="166">
        <f>SUMIF(AG14:AG17,"&lt;&gt;NOR",G14:G17)</f>
        <v>0</v>
      </c>
      <c r="H13" s="166"/>
      <c r="I13" s="166">
        <f>SUM(I14:I17)</f>
        <v>0</v>
      </c>
      <c r="J13" s="166"/>
      <c r="K13" s="166">
        <f>SUM(K14:K17)</f>
        <v>21447.87</v>
      </c>
      <c r="L13" s="166"/>
      <c r="M13" s="166">
        <f>SUM(M14:M17)</f>
        <v>0</v>
      </c>
      <c r="N13" s="166"/>
      <c r="O13" s="166">
        <f>SUM(O14:O17)</f>
        <v>0</v>
      </c>
      <c r="P13" s="166"/>
      <c r="Q13" s="166">
        <f>SUM(Q14:Q17)</f>
        <v>0</v>
      </c>
      <c r="R13" s="166"/>
      <c r="S13" s="166"/>
      <c r="T13" s="167"/>
      <c r="U13" s="161"/>
      <c r="V13" s="161">
        <f>SUM(V14:V17)</f>
        <v>0</v>
      </c>
      <c r="W13" s="161"/>
      <c r="AG13" t="s">
        <v>217</v>
      </c>
    </row>
    <row r="14" spans="1:60" outlineLevel="1">
      <c r="A14" s="175">
        <v>5</v>
      </c>
      <c r="B14" s="176" t="s">
        <v>232</v>
      </c>
      <c r="C14" s="184" t="s">
        <v>233</v>
      </c>
      <c r="D14" s="177" t="s">
        <v>220</v>
      </c>
      <c r="E14" s="178">
        <v>1</v>
      </c>
      <c r="F14" s="179"/>
      <c r="G14" s="180">
        <f>ROUND(E14*F14,2)</f>
        <v>0</v>
      </c>
      <c r="H14" s="179">
        <v>0</v>
      </c>
      <c r="I14" s="180">
        <f>ROUND(E14*H14,2)</f>
        <v>0</v>
      </c>
      <c r="J14" s="179">
        <v>9094.2199999999993</v>
      </c>
      <c r="K14" s="180">
        <f>ROUND(E14*J14,2)</f>
        <v>9094.2199999999993</v>
      </c>
      <c r="L14" s="180">
        <v>21</v>
      </c>
      <c r="M14" s="180">
        <f>G14*(1+L14/100)</f>
        <v>0</v>
      </c>
      <c r="N14" s="180">
        <v>0</v>
      </c>
      <c r="O14" s="180">
        <f>ROUND(E14*N14,2)</f>
        <v>0</v>
      </c>
      <c r="P14" s="180">
        <v>0</v>
      </c>
      <c r="Q14" s="180">
        <f>ROUND(E14*P14,2)</f>
        <v>0</v>
      </c>
      <c r="R14" s="180"/>
      <c r="S14" s="180" t="s">
        <v>221</v>
      </c>
      <c r="T14" s="181" t="s">
        <v>222</v>
      </c>
      <c r="U14" s="160">
        <v>0</v>
      </c>
      <c r="V14" s="160">
        <f>ROUND(E14*U14,2)</f>
        <v>0</v>
      </c>
      <c r="W14" s="160"/>
      <c r="X14" s="151"/>
      <c r="Y14" s="151"/>
      <c r="Z14" s="151"/>
      <c r="AA14" s="151"/>
      <c r="AB14" s="151"/>
      <c r="AC14" s="151"/>
      <c r="AD14" s="151"/>
      <c r="AE14" s="151"/>
      <c r="AF14" s="151"/>
      <c r="AG14" s="151" t="s">
        <v>223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5">
        <v>6</v>
      </c>
      <c r="B15" s="176" t="s">
        <v>234</v>
      </c>
      <c r="C15" s="184" t="s">
        <v>235</v>
      </c>
      <c r="D15" s="177" t="s">
        <v>220</v>
      </c>
      <c r="E15" s="178">
        <v>1</v>
      </c>
      <c r="F15" s="179"/>
      <c r="G15" s="180">
        <f>ROUND(E15*F15,2)</f>
        <v>0</v>
      </c>
      <c r="H15" s="179">
        <v>0</v>
      </c>
      <c r="I15" s="180">
        <f>ROUND(E15*H15,2)</f>
        <v>0</v>
      </c>
      <c r="J15" s="179">
        <v>3031.41</v>
      </c>
      <c r="K15" s="180">
        <f>ROUND(E15*J15,2)</f>
        <v>3031.41</v>
      </c>
      <c r="L15" s="180">
        <v>21</v>
      </c>
      <c r="M15" s="180">
        <f>G15*(1+L15/100)</f>
        <v>0</v>
      </c>
      <c r="N15" s="180">
        <v>0</v>
      </c>
      <c r="O15" s="180">
        <f>ROUND(E15*N15,2)</f>
        <v>0</v>
      </c>
      <c r="P15" s="180">
        <v>0</v>
      </c>
      <c r="Q15" s="180">
        <f>ROUND(E15*P15,2)</f>
        <v>0</v>
      </c>
      <c r="R15" s="180"/>
      <c r="S15" s="180" t="s">
        <v>221</v>
      </c>
      <c r="T15" s="181" t="s">
        <v>222</v>
      </c>
      <c r="U15" s="160">
        <v>0</v>
      </c>
      <c r="V15" s="160">
        <f>ROUND(E15*U15,2)</f>
        <v>0</v>
      </c>
      <c r="W15" s="160"/>
      <c r="X15" s="151"/>
      <c r="Y15" s="151"/>
      <c r="Z15" s="151"/>
      <c r="AA15" s="151"/>
      <c r="AB15" s="151"/>
      <c r="AC15" s="151"/>
      <c r="AD15" s="151"/>
      <c r="AE15" s="151"/>
      <c r="AF15" s="151"/>
      <c r="AG15" s="151" t="s">
        <v>223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5">
        <v>7</v>
      </c>
      <c r="B16" s="176" t="s">
        <v>236</v>
      </c>
      <c r="C16" s="184" t="s">
        <v>237</v>
      </c>
      <c r="D16" s="177" t="s">
        <v>220</v>
      </c>
      <c r="E16" s="178">
        <v>1</v>
      </c>
      <c r="F16" s="179"/>
      <c r="G16" s="180">
        <f>ROUND(E16*F16,2)</f>
        <v>0</v>
      </c>
      <c r="H16" s="179">
        <v>0</v>
      </c>
      <c r="I16" s="180">
        <f>ROUND(E16*H16,2)</f>
        <v>0</v>
      </c>
      <c r="J16" s="179">
        <v>4661.12</v>
      </c>
      <c r="K16" s="180">
        <f>ROUND(E16*J16,2)</f>
        <v>4661.12</v>
      </c>
      <c r="L16" s="180">
        <v>21</v>
      </c>
      <c r="M16" s="180">
        <f>G16*(1+L16/100)</f>
        <v>0</v>
      </c>
      <c r="N16" s="180">
        <v>0</v>
      </c>
      <c r="O16" s="180">
        <f>ROUND(E16*N16,2)</f>
        <v>0</v>
      </c>
      <c r="P16" s="180">
        <v>0</v>
      </c>
      <c r="Q16" s="180">
        <f>ROUND(E16*P16,2)</f>
        <v>0</v>
      </c>
      <c r="R16" s="180"/>
      <c r="S16" s="180" t="s">
        <v>221</v>
      </c>
      <c r="T16" s="181" t="s">
        <v>222</v>
      </c>
      <c r="U16" s="160">
        <v>0</v>
      </c>
      <c r="V16" s="160">
        <f>ROUND(E16*U16,2)</f>
        <v>0</v>
      </c>
      <c r="W16" s="160"/>
      <c r="X16" s="151"/>
      <c r="Y16" s="151"/>
      <c r="Z16" s="151"/>
      <c r="AA16" s="151"/>
      <c r="AB16" s="151"/>
      <c r="AC16" s="151"/>
      <c r="AD16" s="151"/>
      <c r="AE16" s="151"/>
      <c r="AF16" s="151"/>
      <c r="AG16" s="151" t="s">
        <v>231</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68">
        <v>8</v>
      </c>
      <c r="B17" s="169" t="s">
        <v>238</v>
      </c>
      <c r="C17" s="185" t="s">
        <v>239</v>
      </c>
      <c r="D17" s="170" t="s">
        <v>220</v>
      </c>
      <c r="E17" s="171">
        <v>1</v>
      </c>
      <c r="F17" s="172"/>
      <c r="G17" s="173">
        <f>ROUND(E17*F17,2)</f>
        <v>0</v>
      </c>
      <c r="H17" s="172">
        <v>0</v>
      </c>
      <c r="I17" s="173">
        <f>ROUND(E17*H17,2)</f>
        <v>0</v>
      </c>
      <c r="J17" s="172">
        <v>4661.12</v>
      </c>
      <c r="K17" s="173">
        <f>ROUND(E17*J17,2)</f>
        <v>4661.12</v>
      </c>
      <c r="L17" s="173">
        <v>21</v>
      </c>
      <c r="M17" s="173">
        <f>G17*(1+L17/100)</f>
        <v>0</v>
      </c>
      <c r="N17" s="173">
        <v>0</v>
      </c>
      <c r="O17" s="173">
        <f>ROUND(E17*N17,2)</f>
        <v>0</v>
      </c>
      <c r="P17" s="173">
        <v>0</v>
      </c>
      <c r="Q17" s="173">
        <f>ROUND(E17*P17,2)</f>
        <v>0</v>
      </c>
      <c r="R17" s="173"/>
      <c r="S17" s="173" t="s">
        <v>230</v>
      </c>
      <c r="T17" s="174" t="s">
        <v>222</v>
      </c>
      <c r="U17" s="160">
        <v>0</v>
      </c>
      <c r="V17" s="160">
        <f>ROUND(E17*U17,2)</f>
        <v>0</v>
      </c>
      <c r="W17" s="160"/>
      <c r="X17" s="151"/>
      <c r="Y17" s="151"/>
      <c r="Z17" s="151"/>
      <c r="AA17" s="151"/>
      <c r="AB17" s="151"/>
      <c r="AC17" s="151"/>
      <c r="AD17" s="151"/>
      <c r="AE17" s="151"/>
      <c r="AF17" s="151"/>
      <c r="AG17" s="151" t="s">
        <v>231</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c r="A18" s="5"/>
      <c r="B18" s="6"/>
      <c r="C18" s="186"/>
      <c r="D18" s="8"/>
      <c r="E18" s="5"/>
      <c r="F18" s="5"/>
      <c r="G18" s="5"/>
      <c r="H18" s="5"/>
      <c r="I18" s="5"/>
      <c r="J18" s="5"/>
      <c r="K18" s="5"/>
      <c r="L18" s="5"/>
      <c r="M18" s="5"/>
      <c r="N18" s="5"/>
      <c r="O18" s="5"/>
      <c r="P18" s="5"/>
      <c r="Q18" s="5"/>
      <c r="R18" s="5"/>
      <c r="S18" s="5"/>
      <c r="T18" s="5"/>
      <c r="U18" s="5"/>
      <c r="V18" s="5"/>
      <c r="W18" s="5"/>
      <c r="AE18">
        <v>15</v>
      </c>
      <c r="AF18">
        <v>21</v>
      </c>
    </row>
    <row r="19" spans="1:60">
      <c r="A19" s="154"/>
      <c r="B19" s="155" t="s">
        <v>29</v>
      </c>
      <c r="C19" s="187"/>
      <c r="D19" s="156"/>
      <c r="E19" s="157"/>
      <c r="F19" s="157"/>
      <c r="G19" s="182">
        <f>G8+G13</f>
        <v>0</v>
      </c>
      <c r="H19" s="5"/>
      <c r="I19" s="5"/>
      <c r="J19" s="5"/>
      <c r="K19" s="5"/>
      <c r="L19" s="5"/>
      <c r="M19" s="5"/>
      <c r="N19" s="5"/>
      <c r="O19" s="5"/>
      <c r="P19" s="5"/>
      <c r="Q19" s="5"/>
      <c r="R19" s="5"/>
      <c r="S19" s="5"/>
      <c r="T19" s="5"/>
      <c r="U19" s="5"/>
      <c r="V19" s="5"/>
      <c r="W19" s="5"/>
      <c r="AE19">
        <f>SUMIF(L7:L17,AE18,G7:G17)</f>
        <v>0</v>
      </c>
      <c r="AF19">
        <f>SUMIF(L7:L17,AF18,G7:G17)</f>
        <v>0</v>
      </c>
      <c r="AG19" t="s">
        <v>240</v>
      </c>
    </row>
    <row r="20" spans="1:60">
      <c r="C20" s="188"/>
      <c r="D20" s="142"/>
      <c r="AG20" t="s">
        <v>241</v>
      </c>
    </row>
    <row r="21" spans="1:60">
      <c r="D21" s="142"/>
    </row>
    <row r="22" spans="1:60">
      <c r="D22" s="142"/>
    </row>
    <row r="23" spans="1:60">
      <c r="D23" s="142"/>
    </row>
    <row r="24" spans="1:60">
      <c r="D24" s="142"/>
    </row>
    <row r="25" spans="1:60">
      <c r="D25" s="142"/>
    </row>
    <row r="26" spans="1:60">
      <c r="D26" s="142"/>
    </row>
    <row r="27" spans="1:60">
      <c r="D27" s="142"/>
    </row>
    <row r="28" spans="1:60">
      <c r="D28" s="142"/>
    </row>
    <row r="29" spans="1:60">
      <c r="D29" s="142"/>
    </row>
    <row r="30" spans="1:60">
      <c r="D30" s="142"/>
    </row>
    <row r="31" spans="1:60">
      <c r="D31" s="142"/>
    </row>
    <row r="32" spans="1:60">
      <c r="D32" s="142"/>
    </row>
    <row r="33" spans="4:4">
      <c r="D33" s="142"/>
    </row>
    <row r="34" spans="4:4">
      <c r="D34" s="142"/>
    </row>
    <row r="35" spans="4:4">
      <c r="D35" s="142"/>
    </row>
    <row r="36" spans="4:4">
      <c r="D36" s="142"/>
    </row>
    <row r="37" spans="4:4">
      <c r="D37" s="142"/>
    </row>
    <row r="38" spans="4:4">
      <c r="D38" s="142"/>
    </row>
    <row r="39" spans="4:4">
      <c r="D39" s="142"/>
    </row>
    <row r="40" spans="4:4">
      <c r="D40" s="142"/>
    </row>
    <row r="41" spans="4:4">
      <c r="D41" s="142"/>
    </row>
    <row r="42" spans="4:4">
      <c r="D42" s="142"/>
    </row>
    <row r="43" spans="4:4">
      <c r="D43" s="142"/>
    </row>
    <row r="44" spans="4:4">
      <c r="D44" s="142"/>
    </row>
    <row r="45" spans="4:4">
      <c r="D45" s="142"/>
    </row>
    <row r="46" spans="4:4">
      <c r="D46" s="142"/>
    </row>
    <row r="47" spans="4:4">
      <c r="D47" s="142"/>
    </row>
    <row r="48" spans="4:4">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BH4801"/>
  <sheetViews>
    <sheetView tabSelected="1" zoomScale="130" zoomScaleNormal="130" workbookViewId="0">
      <pane ySplit="7" topLeftCell="A253" activePane="bottomLeft" state="frozen"/>
      <selection pane="bottomLeft" sqref="A1:G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245" t="s">
        <v>242</v>
      </c>
      <c r="B1" s="245"/>
      <c r="C1" s="245"/>
      <c r="D1" s="245"/>
      <c r="E1" s="245"/>
      <c r="F1" s="245"/>
      <c r="G1" s="245"/>
      <c r="AG1" t="s">
        <v>191</v>
      </c>
    </row>
    <row r="2" spans="1:60" ht="24.95" customHeight="1">
      <c r="A2" s="143" t="s">
        <v>7</v>
      </c>
      <c r="B2" s="72" t="s">
        <v>43</v>
      </c>
      <c r="C2" s="246" t="s">
        <v>44</v>
      </c>
      <c r="D2" s="247"/>
      <c r="E2" s="247"/>
      <c r="F2" s="247"/>
      <c r="G2" s="248"/>
      <c r="AG2" t="s">
        <v>192</v>
      </c>
    </row>
    <row r="3" spans="1:60" ht="24.95" customHeight="1">
      <c r="A3" s="143" t="s">
        <v>8</v>
      </c>
      <c r="B3" s="72" t="s">
        <v>58</v>
      </c>
      <c r="C3" s="246" t="s">
        <v>59</v>
      </c>
      <c r="D3" s="247"/>
      <c r="E3" s="247"/>
      <c r="F3" s="247"/>
      <c r="G3" s="248"/>
      <c r="AC3" s="89" t="s">
        <v>192</v>
      </c>
      <c r="AG3" t="s">
        <v>194</v>
      </c>
    </row>
    <row r="4" spans="1:60" ht="24.95" customHeight="1">
      <c r="A4" s="144" t="s">
        <v>9</v>
      </c>
      <c r="B4" s="145" t="s">
        <v>60</v>
      </c>
      <c r="C4" s="249" t="s">
        <v>61</v>
      </c>
      <c r="D4" s="250"/>
      <c r="E4" s="250"/>
      <c r="F4" s="250"/>
      <c r="G4" s="251"/>
      <c r="AG4" t="s">
        <v>195</v>
      </c>
    </row>
    <row r="5" spans="1:60">
      <c r="D5" s="142"/>
    </row>
    <row r="6" spans="1:60" ht="38.25">
      <c r="A6" s="147" t="s">
        <v>196</v>
      </c>
      <c r="B6" s="149" t="s">
        <v>197</v>
      </c>
      <c r="C6" s="149" t="s">
        <v>198</v>
      </c>
      <c r="D6" s="148" t="s">
        <v>199</v>
      </c>
      <c r="E6" s="147" t="s">
        <v>200</v>
      </c>
      <c r="F6" s="146" t="s">
        <v>201</v>
      </c>
      <c r="G6" s="147" t="s">
        <v>29</v>
      </c>
      <c r="H6" s="150" t="s">
        <v>30</v>
      </c>
      <c r="I6" s="150" t="s">
        <v>202</v>
      </c>
      <c r="J6" s="150" t="s">
        <v>31</v>
      </c>
      <c r="K6" s="150" t="s">
        <v>203</v>
      </c>
      <c r="L6" s="150" t="s">
        <v>204</v>
      </c>
      <c r="M6" s="150" t="s">
        <v>205</v>
      </c>
      <c r="N6" s="150" t="s">
        <v>206</v>
      </c>
      <c r="O6" s="150" t="s">
        <v>207</v>
      </c>
      <c r="P6" s="150" t="s">
        <v>208</v>
      </c>
      <c r="Q6" s="150" t="s">
        <v>209</v>
      </c>
      <c r="R6" s="150" t="s">
        <v>210</v>
      </c>
      <c r="S6" s="150" t="s">
        <v>211</v>
      </c>
      <c r="T6" s="150" t="s">
        <v>212</v>
      </c>
      <c r="U6" s="150" t="s">
        <v>213</v>
      </c>
      <c r="V6" s="150" t="s">
        <v>214</v>
      </c>
      <c r="W6" s="150" t="s">
        <v>215</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216</v>
      </c>
      <c r="B8" s="163" t="s">
        <v>118</v>
      </c>
      <c r="C8" s="183" t="s">
        <v>119</v>
      </c>
      <c r="D8" s="164"/>
      <c r="E8" s="165"/>
      <c r="F8" s="166"/>
      <c r="G8" s="166">
        <f>SUMIF(AG9:AG48,"&lt;&gt;NOR",G9:G48)</f>
        <v>0</v>
      </c>
      <c r="H8" s="166"/>
      <c r="I8" s="166">
        <f>SUM(I9:I48)</f>
        <v>5724.5</v>
      </c>
      <c r="J8" s="166"/>
      <c r="K8" s="166">
        <f>SUM(K9:K48)</f>
        <v>15004.51</v>
      </c>
      <c r="L8" s="166"/>
      <c r="M8" s="166">
        <f>SUM(M9:M48)</f>
        <v>0</v>
      </c>
      <c r="N8" s="166"/>
      <c r="O8" s="166">
        <f>SUM(O9:O48)</f>
        <v>0.79</v>
      </c>
      <c r="P8" s="166"/>
      <c r="Q8" s="166">
        <f>SUM(Q9:Q48)</f>
        <v>0</v>
      </c>
      <c r="R8" s="166"/>
      <c r="S8" s="166"/>
      <c r="T8" s="167"/>
      <c r="U8" s="161"/>
      <c r="V8" s="161">
        <f>SUM(V9:V48)</f>
        <v>41.98</v>
      </c>
      <c r="W8" s="161"/>
      <c r="AG8" t="s">
        <v>217</v>
      </c>
    </row>
    <row r="9" spans="1:60" outlineLevel="1">
      <c r="A9" s="168">
        <v>1</v>
      </c>
      <c r="B9" s="169" t="s">
        <v>243</v>
      </c>
      <c r="C9" s="185" t="s">
        <v>244</v>
      </c>
      <c r="D9" s="170" t="s">
        <v>245</v>
      </c>
      <c r="E9" s="171">
        <v>186.33</v>
      </c>
      <c r="F9" s="172"/>
      <c r="G9" s="173">
        <f>ROUND(E9*F9,2)</f>
        <v>0</v>
      </c>
      <c r="H9" s="172">
        <v>13.24</v>
      </c>
      <c r="I9" s="173">
        <f>ROUND(E9*H9,2)</f>
        <v>2467.0100000000002</v>
      </c>
      <c r="J9" s="172">
        <v>24.86</v>
      </c>
      <c r="K9" s="173">
        <f>ROUND(E9*J9,2)</f>
        <v>4632.16</v>
      </c>
      <c r="L9" s="173">
        <v>21</v>
      </c>
      <c r="M9" s="173">
        <f>G9*(1+L9/100)</f>
        <v>0</v>
      </c>
      <c r="N9" s="173">
        <v>4.0000000000000003E-5</v>
      </c>
      <c r="O9" s="173">
        <f>ROUND(E9*N9,2)</f>
        <v>0.01</v>
      </c>
      <c r="P9" s="173">
        <v>0</v>
      </c>
      <c r="Q9" s="173">
        <f>ROUND(E9*P9,2)</f>
        <v>0</v>
      </c>
      <c r="R9" s="173" t="s">
        <v>246</v>
      </c>
      <c r="S9" s="173" t="s">
        <v>221</v>
      </c>
      <c r="T9" s="174" t="s">
        <v>221</v>
      </c>
      <c r="U9" s="160">
        <v>7.8E-2</v>
      </c>
      <c r="V9" s="160">
        <f>ROUND(E9*U9,2)</f>
        <v>14.53</v>
      </c>
      <c r="W9" s="160"/>
      <c r="X9" s="151"/>
      <c r="Y9" s="151"/>
      <c r="Z9" s="151"/>
      <c r="AA9" s="151"/>
      <c r="AB9" s="151"/>
      <c r="AC9" s="151"/>
      <c r="AD9" s="151"/>
      <c r="AE9" s="151"/>
      <c r="AF9" s="151"/>
      <c r="AG9" s="151" t="s">
        <v>247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58"/>
      <c r="B10" s="159"/>
      <c r="C10" s="253" t="s">
        <v>248</v>
      </c>
      <c r="D10" s="254"/>
      <c r="E10" s="254"/>
      <c r="F10" s="254"/>
      <c r="G10" s="254"/>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249</v>
      </c>
      <c r="AH10" s="151"/>
      <c r="AI10" s="151"/>
      <c r="AJ10" s="151"/>
      <c r="AK10" s="151"/>
      <c r="AL10" s="151"/>
      <c r="AM10" s="151"/>
      <c r="AN10" s="151"/>
      <c r="AO10" s="151"/>
      <c r="AP10" s="151"/>
      <c r="AQ10" s="151"/>
      <c r="AR10" s="151"/>
      <c r="AS10" s="151"/>
      <c r="AT10" s="151"/>
      <c r="AU10" s="151"/>
      <c r="AV10" s="151"/>
      <c r="AW10" s="151"/>
      <c r="AX10" s="151"/>
      <c r="AY10" s="151"/>
      <c r="AZ10" s="151"/>
      <c r="BA10" s="193" t="str">
        <f>C10</f>
        <v>které se zřizují před úpravami povrchu, a obalení osazených dveřních zárubní před znečištěním při úpravách povrchu nástřikem plastických maltovin včetně pozdějšího odkrytí,</v>
      </c>
      <c r="BB10" s="151"/>
      <c r="BC10" s="151"/>
      <c r="BD10" s="151"/>
      <c r="BE10" s="151"/>
      <c r="BF10" s="151"/>
      <c r="BG10" s="151"/>
      <c r="BH10" s="151"/>
    </row>
    <row r="11" spans="1:60" outlineLevel="1">
      <c r="A11" s="158"/>
      <c r="B11" s="159"/>
      <c r="C11" s="194" t="s">
        <v>250</v>
      </c>
      <c r="D11" s="189"/>
      <c r="E11" s="190"/>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251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4" t="s">
        <v>252</v>
      </c>
      <c r="D12" s="189"/>
      <c r="E12" s="190">
        <v>5.78</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4" t="s">
        <v>253</v>
      </c>
      <c r="D13" s="189"/>
      <c r="E13" s="190"/>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251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4" t="s">
        <v>254</v>
      </c>
      <c r="D14" s="189"/>
      <c r="E14" s="190">
        <v>10.8</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251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4" t="s">
        <v>255</v>
      </c>
      <c r="D15" s="189"/>
      <c r="E15" s="190">
        <v>2.4</v>
      </c>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251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4" t="s">
        <v>256</v>
      </c>
      <c r="D16" s="189"/>
      <c r="E16" s="190">
        <v>15.12</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4" t="s">
        <v>257</v>
      </c>
      <c r="D17" s="189"/>
      <c r="E17" s="190">
        <v>14.54</v>
      </c>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251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4" t="s">
        <v>258</v>
      </c>
      <c r="D18" s="189"/>
      <c r="E18" s="190"/>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251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4" t="s">
        <v>259</v>
      </c>
      <c r="D19" s="189"/>
      <c r="E19" s="190">
        <v>12.96</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4" t="s">
        <v>260</v>
      </c>
      <c r="D20" s="189"/>
      <c r="E20" s="190">
        <v>2.7</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251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4" t="s">
        <v>260</v>
      </c>
      <c r="D21" s="189"/>
      <c r="E21" s="190">
        <v>2.7</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251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4" t="s">
        <v>259</v>
      </c>
      <c r="D22" s="189"/>
      <c r="E22" s="190">
        <v>12.96</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4" t="s">
        <v>261</v>
      </c>
      <c r="D23" s="189"/>
      <c r="E23" s="190">
        <v>34.56</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251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4" t="s">
        <v>262</v>
      </c>
      <c r="D24" s="189"/>
      <c r="E24" s="190">
        <v>3.24</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4" t="s">
        <v>263</v>
      </c>
      <c r="D25" s="189"/>
      <c r="E25" s="190"/>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251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4" t="s">
        <v>264</v>
      </c>
      <c r="D26" s="189"/>
      <c r="E26" s="190">
        <v>25.92</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251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4" t="s">
        <v>265</v>
      </c>
      <c r="D27" s="189"/>
      <c r="E27" s="190">
        <v>5.4</v>
      </c>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251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4" t="s">
        <v>261</v>
      </c>
      <c r="D28" s="189"/>
      <c r="E28" s="190">
        <v>34.56</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4" t="s">
        <v>260</v>
      </c>
      <c r="D29" s="189"/>
      <c r="E29" s="190">
        <v>2.7</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251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68">
        <v>3</v>
      </c>
      <c r="B30" s="169" t="s">
        <v>268</v>
      </c>
      <c r="C30" s="185" t="s">
        <v>269</v>
      </c>
      <c r="D30" s="170" t="s">
        <v>245</v>
      </c>
      <c r="E30" s="171">
        <v>23.18</v>
      </c>
      <c r="F30" s="172"/>
      <c r="G30" s="173">
        <f>ROUND(E30*F30,2)</f>
        <v>0</v>
      </c>
      <c r="H30" s="172">
        <v>140.53</v>
      </c>
      <c r="I30" s="173">
        <f>ROUND(E30*H30,2)</f>
        <v>3257.49</v>
      </c>
      <c r="J30" s="172">
        <v>447.47</v>
      </c>
      <c r="K30" s="173">
        <f>ROUND(E30*J30,2)</f>
        <v>10372.35</v>
      </c>
      <c r="L30" s="173">
        <v>21</v>
      </c>
      <c r="M30" s="173">
        <f>G30*(1+L30/100)</f>
        <v>0</v>
      </c>
      <c r="N30" s="173">
        <v>3.3709999999999997E-2</v>
      </c>
      <c r="O30" s="173">
        <f>ROUND(E30*N30,2)</f>
        <v>0.78</v>
      </c>
      <c r="P30" s="173">
        <v>0</v>
      </c>
      <c r="Q30" s="173">
        <f>ROUND(E30*P30,2)</f>
        <v>0</v>
      </c>
      <c r="R30" s="173" t="s">
        <v>267</v>
      </c>
      <c r="S30" s="173" t="s">
        <v>221</v>
      </c>
      <c r="T30" s="174" t="s">
        <v>221</v>
      </c>
      <c r="U30" s="160">
        <v>1.1841699999999999</v>
      </c>
      <c r="V30" s="160">
        <f>ROUND(E30*U30,2)</f>
        <v>27.45</v>
      </c>
      <c r="W30" s="160"/>
      <c r="X30" s="151"/>
      <c r="Y30" s="151"/>
      <c r="Z30" s="151"/>
      <c r="AA30" s="151"/>
      <c r="AB30" s="151"/>
      <c r="AC30" s="151"/>
      <c r="AD30" s="151"/>
      <c r="AE30" s="151"/>
      <c r="AF30" s="151"/>
      <c r="AG30" s="151" t="s">
        <v>247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253" t="s">
        <v>270</v>
      </c>
      <c r="D31" s="254"/>
      <c r="E31" s="254"/>
      <c r="F31" s="254"/>
      <c r="G31" s="254"/>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249</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4" t="s">
        <v>253</v>
      </c>
      <c r="D32" s="189"/>
      <c r="E32" s="190"/>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4" t="s">
        <v>271</v>
      </c>
      <c r="D33" s="189"/>
      <c r="E33" s="190"/>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4" t="s">
        <v>272</v>
      </c>
      <c r="D34" s="189"/>
      <c r="E34" s="190">
        <v>2.52</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4" t="s">
        <v>273</v>
      </c>
      <c r="D35" s="189"/>
      <c r="E35" s="190"/>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251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4" t="s">
        <v>274</v>
      </c>
      <c r="D36" s="189"/>
      <c r="E36" s="190">
        <v>3.84</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4" t="s">
        <v>275</v>
      </c>
      <c r="D37" s="189"/>
      <c r="E37" s="190"/>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251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4" t="s">
        <v>276</v>
      </c>
      <c r="D38" s="189"/>
      <c r="E38" s="190">
        <v>9.7799999999999994</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4" t="s">
        <v>258</v>
      </c>
      <c r="D39" s="189"/>
      <c r="E39" s="190"/>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251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4" t="s">
        <v>277</v>
      </c>
      <c r="D40" s="189"/>
      <c r="E40" s="190"/>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4" t="s">
        <v>278</v>
      </c>
      <c r="D41" s="189"/>
      <c r="E41" s="190">
        <v>1.76</v>
      </c>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251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4" t="s">
        <v>279</v>
      </c>
      <c r="D42" s="189"/>
      <c r="E42" s="190"/>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4" t="s">
        <v>278</v>
      </c>
      <c r="D43" s="189"/>
      <c r="E43" s="190">
        <v>1.76</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251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4" t="s">
        <v>263</v>
      </c>
      <c r="D44" s="189"/>
      <c r="E44" s="190"/>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4" t="s">
        <v>280</v>
      </c>
      <c r="D45" s="189"/>
      <c r="E45" s="190"/>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251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4" t="s">
        <v>278</v>
      </c>
      <c r="D46" s="189"/>
      <c r="E46" s="190">
        <v>1.76</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4" t="s">
        <v>281</v>
      </c>
      <c r="D47" s="189"/>
      <c r="E47" s="190"/>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251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4" t="s">
        <v>278</v>
      </c>
      <c r="D48" s="189"/>
      <c r="E48" s="190">
        <v>1.76</v>
      </c>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251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c r="A49" s="162" t="s">
        <v>216</v>
      </c>
      <c r="B49" s="163" t="s">
        <v>120</v>
      </c>
      <c r="C49" s="183" t="s">
        <v>121</v>
      </c>
      <c r="D49" s="164"/>
      <c r="E49" s="165"/>
      <c r="F49" s="166"/>
      <c r="G49" s="166">
        <f>SUMIF(AG50:AG199,"&lt;&gt;NOR",G50:G199)</f>
        <v>0</v>
      </c>
      <c r="H49" s="166"/>
      <c r="I49" s="166">
        <f>SUM(I50:I199)</f>
        <v>239299.85</v>
      </c>
      <c r="J49" s="166"/>
      <c r="K49" s="166">
        <f>SUM(K50:K199)</f>
        <v>196769.98</v>
      </c>
      <c r="L49" s="166"/>
      <c r="M49" s="166">
        <f>SUM(M50:M199)</f>
        <v>0</v>
      </c>
      <c r="N49" s="166"/>
      <c r="O49" s="166">
        <f>SUM(O50:O199)</f>
        <v>7.2899999999999991</v>
      </c>
      <c r="P49" s="166"/>
      <c r="Q49" s="166">
        <f>SUM(Q50:Q199)</f>
        <v>0</v>
      </c>
      <c r="R49" s="166"/>
      <c r="S49" s="166"/>
      <c r="T49" s="167"/>
      <c r="U49" s="161"/>
      <c r="V49" s="161">
        <f>SUM(V50:V199)</f>
        <v>647.62</v>
      </c>
      <c r="W49" s="161"/>
      <c r="AG49" t="s">
        <v>217</v>
      </c>
    </row>
    <row r="50" spans="1:60" outlineLevel="1">
      <c r="A50" s="168">
        <v>6</v>
      </c>
      <c r="B50" s="169" t="s">
        <v>282</v>
      </c>
      <c r="C50" s="185" t="s">
        <v>283</v>
      </c>
      <c r="D50" s="170" t="s">
        <v>245</v>
      </c>
      <c r="E50" s="171">
        <v>186.33</v>
      </c>
      <c r="F50" s="172"/>
      <c r="G50" s="173">
        <f>ROUND(E50*F50,2)</f>
        <v>0</v>
      </c>
      <c r="H50" s="172">
        <v>13.24</v>
      </c>
      <c r="I50" s="173">
        <f>ROUND(E50*H50,2)</f>
        <v>2467.0100000000002</v>
      </c>
      <c r="J50" s="172">
        <v>24.86</v>
      </c>
      <c r="K50" s="173">
        <f>ROUND(E50*J50,2)</f>
        <v>4632.16</v>
      </c>
      <c r="L50" s="173">
        <v>21</v>
      </c>
      <c r="M50" s="173">
        <f>G50*(1+L50/100)</f>
        <v>0</v>
      </c>
      <c r="N50" s="173">
        <v>4.0000000000000003E-5</v>
      </c>
      <c r="O50" s="173">
        <f>ROUND(E50*N50,2)</f>
        <v>0.01</v>
      </c>
      <c r="P50" s="173">
        <v>0</v>
      </c>
      <c r="Q50" s="173">
        <f>ROUND(E50*P50,2)</f>
        <v>0</v>
      </c>
      <c r="R50" s="173" t="s">
        <v>246</v>
      </c>
      <c r="S50" s="173" t="s">
        <v>221</v>
      </c>
      <c r="T50" s="174" t="s">
        <v>221</v>
      </c>
      <c r="U50" s="160">
        <v>7.8E-2</v>
      </c>
      <c r="V50" s="160">
        <f>ROUND(E50*U50,2)</f>
        <v>14.53</v>
      </c>
      <c r="W50" s="160"/>
      <c r="X50" s="151"/>
      <c r="Y50" s="151"/>
      <c r="Z50" s="151"/>
      <c r="AA50" s="151"/>
      <c r="AB50" s="151"/>
      <c r="AC50" s="151"/>
      <c r="AD50" s="151"/>
      <c r="AE50" s="151"/>
      <c r="AF50" s="151"/>
      <c r="AG50" s="151" t="s">
        <v>247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c r="A51" s="158"/>
      <c r="B51" s="159"/>
      <c r="C51" s="253" t="s">
        <v>284</v>
      </c>
      <c r="D51" s="254"/>
      <c r="E51" s="254"/>
      <c r="F51" s="254"/>
      <c r="G51" s="254"/>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249</v>
      </c>
      <c r="AH51" s="151"/>
      <c r="AI51" s="151"/>
      <c r="AJ51" s="151"/>
      <c r="AK51" s="151"/>
      <c r="AL51" s="151"/>
      <c r="AM51" s="151"/>
      <c r="AN51" s="151"/>
      <c r="AO51" s="151"/>
      <c r="AP51" s="151"/>
      <c r="AQ51" s="151"/>
      <c r="AR51" s="151"/>
      <c r="AS51" s="151"/>
      <c r="AT51" s="151"/>
      <c r="AU51" s="151"/>
      <c r="AV51" s="151"/>
      <c r="AW51" s="151"/>
      <c r="AX51" s="151"/>
      <c r="AY51" s="151"/>
      <c r="AZ51" s="151"/>
      <c r="BA51" s="193" t="str">
        <f>C51</f>
        <v>s rámy a zárubněmi, zábradlí, předmětů oplechování apod., které se zřizují ještě před úpravami povrchu, před jejich znečištěním při úpravách povrchu nástřikem plastických (lepivých) maltovin</v>
      </c>
      <c r="BB51" s="151"/>
      <c r="BC51" s="151"/>
      <c r="BD51" s="151"/>
      <c r="BE51" s="151"/>
      <c r="BF51" s="151"/>
      <c r="BG51" s="151"/>
      <c r="BH51" s="151"/>
    </row>
    <row r="52" spans="1:60" outlineLevel="1">
      <c r="A52" s="158"/>
      <c r="B52" s="159"/>
      <c r="C52" s="194" t="s">
        <v>250</v>
      </c>
      <c r="D52" s="189"/>
      <c r="E52" s="190"/>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251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4" t="s">
        <v>252</v>
      </c>
      <c r="D53" s="189"/>
      <c r="E53" s="190">
        <v>5.78</v>
      </c>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251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4" t="s">
        <v>253</v>
      </c>
      <c r="D54" s="189"/>
      <c r="E54" s="190"/>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4" t="s">
        <v>254</v>
      </c>
      <c r="D55" s="189"/>
      <c r="E55" s="190">
        <v>10.8</v>
      </c>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251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4" t="s">
        <v>255</v>
      </c>
      <c r="D56" s="189"/>
      <c r="E56" s="190">
        <v>2.4</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4" t="s">
        <v>256</v>
      </c>
      <c r="D57" s="189"/>
      <c r="E57" s="190">
        <v>15.12</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251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4" t="s">
        <v>257</v>
      </c>
      <c r="D58" s="189"/>
      <c r="E58" s="190">
        <v>14.54</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4" t="s">
        <v>258</v>
      </c>
      <c r="D59" s="189"/>
      <c r="E59" s="190"/>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251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4" t="s">
        <v>259</v>
      </c>
      <c r="D60" s="189"/>
      <c r="E60" s="190">
        <v>12.96</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251</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4" t="s">
        <v>260</v>
      </c>
      <c r="D61" s="189"/>
      <c r="E61" s="190">
        <v>2.7</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251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4" t="s">
        <v>260</v>
      </c>
      <c r="D62" s="189"/>
      <c r="E62" s="190">
        <v>2.7</v>
      </c>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4" t="s">
        <v>259</v>
      </c>
      <c r="D63" s="189"/>
      <c r="E63" s="190">
        <v>12.96</v>
      </c>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251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4" t="s">
        <v>261</v>
      </c>
      <c r="D64" s="189"/>
      <c r="E64" s="190">
        <v>34.56</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251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4" t="s">
        <v>262</v>
      </c>
      <c r="D65" s="189"/>
      <c r="E65" s="190">
        <v>3.24</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251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4" t="s">
        <v>263</v>
      </c>
      <c r="D66" s="189"/>
      <c r="E66" s="190"/>
      <c r="F66" s="160"/>
      <c r="G66" s="160"/>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251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4" t="s">
        <v>264</v>
      </c>
      <c r="D67" s="189"/>
      <c r="E67" s="190">
        <v>25.92</v>
      </c>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4" t="s">
        <v>265</v>
      </c>
      <c r="D68" s="189"/>
      <c r="E68" s="190">
        <v>5.4</v>
      </c>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4" t="s">
        <v>261</v>
      </c>
      <c r="D69" s="189"/>
      <c r="E69" s="190">
        <v>34.56</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4" t="s">
        <v>260</v>
      </c>
      <c r="D70" s="189"/>
      <c r="E70" s="190">
        <v>2.7</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68">
        <v>7</v>
      </c>
      <c r="B71" s="169" t="s">
        <v>285</v>
      </c>
      <c r="C71" s="185" t="s">
        <v>286</v>
      </c>
      <c r="D71" s="170" t="s">
        <v>245</v>
      </c>
      <c r="E71" s="171">
        <v>352.54</v>
      </c>
      <c r="F71" s="172"/>
      <c r="G71" s="173">
        <f>ROUND(E71*F71,2)</f>
        <v>0</v>
      </c>
      <c r="H71" s="172">
        <v>53.23</v>
      </c>
      <c r="I71" s="173">
        <f>ROUND(E71*H71,2)</f>
        <v>18765.7</v>
      </c>
      <c r="J71" s="172">
        <v>39.869999999999997</v>
      </c>
      <c r="K71" s="173">
        <f>ROUND(E71*J71,2)</f>
        <v>14055.77</v>
      </c>
      <c r="L71" s="173">
        <v>21</v>
      </c>
      <c r="M71" s="173">
        <f>G71*(1+L71/100)</f>
        <v>0</v>
      </c>
      <c r="N71" s="173">
        <v>8.0000000000000002E-3</v>
      </c>
      <c r="O71" s="173">
        <f>ROUND(E71*N71,2)</f>
        <v>2.82</v>
      </c>
      <c r="P71" s="173">
        <v>0</v>
      </c>
      <c r="Q71" s="173">
        <f>ROUND(E71*P71,2)</f>
        <v>0</v>
      </c>
      <c r="R71" s="173" t="s">
        <v>246</v>
      </c>
      <c r="S71" s="173" t="s">
        <v>221</v>
      </c>
      <c r="T71" s="174" t="s">
        <v>221</v>
      </c>
      <c r="U71" s="160">
        <v>0.111</v>
      </c>
      <c r="V71" s="160">
        <f>ROUND(E71*U71,2)</f>
        <v>39.130000000000003</v>
      </c>
      <c r="W71" s="160"/>
      <c r="X71" s="151"/>
      <c r="Y71" s="151"/>
      <c r="Z71" s="151"/>
      <c r="AA71" s="151"/>
      <c r="AB71" s="151"/>
      <c r="AC71" s="151"/>
      <c r="AD71" s="151"/>
      <c r="AE71" s="151"/>
      <c r="AF71" s="151"/>
      <c r="AG71" s="151" t="s">
        <v>247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4" t="s">
        <v>287</v>
      </c>
      <c r="D72" s="189"/>
      <c r="E72" s="190"/>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251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4" t="s">
        <v>288</v>
      </c>
      <c r="D73" s="189"/>
      <c r="E73" s="190"/>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251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4" t="s">
        <v>289</v>
      </c>
      <c r="D74" s="189"/>
      <c r="E74" s="190">
        <v>91</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4" t="s">
        <v>290</v>
      </c>
      <c r="D75" s="189"/>
      <c r="E75" s="190">
        <v>89.6</v>
      </c>
      <c r="F75" s="160"/>
      <c r="G75" s="160"/>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251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4" t="s">
        <v>291</v>
      </c>
      <c r="D76" s="189"/>
      <c r="E76" s="190"/>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4" t="s">
        <v>292</v>
      </c>
      <c r="D77" s="189"/>
      <c r="E77" s="190">
        <v>-4.32</v>
      </c>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251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4" t="s">
        <v>293</v>
      </c>
      <c r="D78" s="189"/>
      <c r="E78" s="190">
        <v>-9.9</v>
      </c>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251</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94" t="s">
        <v>294</v>
      </c>
      <c r="D79" s="189"/>
      <c r="E79" s="190">
        <v>-1.44</v>
      </c>
      <c r="F79" s="160"/>
      <c r="G79" s="160"/>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251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4" t="s">
        <v>295</v>
      </c>
      <c r="D80" s="189"/>
      <c r="E80" s="190">
        <v>-8.1</v>
      </c>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251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4" t="s">
        <v>293</v>
      </c>
      <c r="D81" s="189"/>
      <c r="E81" s="190">
        <v>-9.9</v>
      </c>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251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4" t="s">
        <v>293</v>
      </c>
      <c r="D82" s="189"/>
      <c r="E82" s="190">
        <v>-9.9</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194" t="s">
        <v>295</v>
      </c>
      <c r="D83" s="189"/>
      <c r="E83" s="190">
        <v>-8.1</v>
      </c>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251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4" t="s">
        <v>294</v>
      </c>
      <c r="D84" s="189"/>
      <c r="E84" s="190">
        <v>-1.44</v>
      </c>
      <c r="F84" s="160"/>
      <c r="G84" s="160"/>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251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4" t="s">
        <v>293</v>
      </c>
      <c r="D85" s="189"/>
      <c r="E85" s="190">
        <v>-9.9</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251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4" t="s">
        <v>292</v>
      </c>
      <c r="D86" s="189"/>
      <c r="E86" s="190">
        <v>-4.32</v>
      </c>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251</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194" t="s">
        <v>296</v>
      </c>
      <c r="D87" s="189"/>
      <c r="E87" s="190"/>
      <c r="F87" s="160"/>
      <c r="G87" s="160"/>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251</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4" t="s">
        <v>297</v>
      </c>
      <c r="D88" s="189"/>
      <c r="E88" s="190">
        <v>208.6</v>
      </c>
      <c r="F88" s="160"/>
      <c r="G88" s="1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251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4" t="s">
        <v>291</v>
      </c>
      <c r="D89" s="189"/>
      <c r="E89" s="190"/>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251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4" t="s">
        <v>298</v>
      </c>
      <c r="D90" s="189"/>
      <c r="E90" s="190">
        <v>-11.97</v>
      </c>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251</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4" t="s">
        <v>299</v>
      </c>
      <c r="D91" s="189"/>
      <c r="E91" s="190">
        <v>-69.3</v>
      </c>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251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4" t="s">
        <v>292</v>
      </c>
      <c r="D92" s="189"/>
      <c r="E92" s="190">
        <v>-4.32</v>
      </c>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251</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4" t="s">
        <v>292</v>
      </c>
      <c r="D93" s="189"/>
      <c r="E93" s="190">
        <v>-4.32</v>
      </c>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251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4" t="s">
        <v>300</v>
      </c>
      <c r="D94" s="189"/>
      <c r="E94" s="190"/>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251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4" t="s">
        <v>301</v>
      </c>
      <c r="D95" s="189"/>
      <c r="E95" s="190">
        <v>54.6</v>
      </c>
      <c r="F95" s="160"/>
      <c r="G95" s="16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251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4" t="s">
        <v>302</v>
      </c>
      <c r="D96" s="189"/>
      <c r="E96" s="190">
        <v>16.100000000000001</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251</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194" t="s">
        <v>303</v>
      </c>
      <c r="D97" s="189"/>
      <c r="E97" s="190"/>
      <c r="F97" s="160"/>
      <c r="G97" s="160"/>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251</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4" t="s">
        <v>304</v>
      </c>
      <c r="D98" s="189"/>
      <c r="E98" s="190">
        <v>15.4</v>
      </c>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251</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4" t="s">
        <v>305</v>
      </c>
      <c r="D99" s="189"/>
      <c r="E99" s="190">
        <v>3.5</v>
      </c>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251</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4" t="s">
        <v>306</v>
      </c>
      <c r="D100" s="189"/>
      <c r="E100" s="190"/>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251</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4" t="s">
        <v>307</v>
      </c>
      <c r="D101" s="189"/>
      <c r="E101" s="190">
        <v>6.4</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251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4" t="s">
        <v>308</v>
      </c>
      <c r="D102" s="189"/>
      <c r="E102" s="190"/>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251</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4" t="s">
        <v>288</v>
      </c>
      <c r="D103" s="189"/>
      <c r="E103" s="190"/>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251</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194" t="s">
        <v>309</v>
      </c>
      <c r="D104" s="189"/>
      <c r="E104" s="190">
        <v>5.13</v>
      </c>
      <c r="F104" s="160"/>
      <c r="G104" s="160"/>
      <c r="H104" s="160"/>
      <c r="I104" s="160"/>
      <c r="J104" s="160"/>
      <c r="K104" s="160"/>
      <c r="L104" s="160"/>
      <c r="M104" s="160"/>
      <c r="N104" s="160"/>
      <c r="O104" s="160"/>
      <c r="P104" s="160"/>
      <c r="Q104" s="160"/>
      <c r="R104" s="160"/>
      <c r="S104" s="160"/>
      <c r="T104" s="160"/>
      <c r="U104" s="160"/>
      <c r="V104" s="160"/>
      <c r="W104" s="160"/>
      <c r="X104" s="151"/>
      <c r="Y104" s="151"/>
      <c r="Z104" s="151"/>
      <c r="AA104" s="151"/>
      <c r="AB104" s="151"/>
      <c r="AC104" s="151"/>
      <c r="AD104" s="151"/>
      <c r="AE104" s="151"/>
      <c r="AF104" s="151"/>
      <c r="AG104" s="151" t="s">
        <v>251</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4" t="s">
        <v>310</v>
      </c>
      <c r="D105" s="189"/>
      <c r="E105" s="190">
        <v>5.76</v>
      </c>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251</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4" t="s">
        <v>311</v>
      </c>
      <c r="D106" s="189"/>
      <c r="E106" s="190">
        <v>5.04</v>
      </c>
      <c r="F106" s="160"/>
      <c r="G106" s="160"/>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251</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94" t="s">
        <v>296</v>
      </c>
      <c r="D107" s="189"/>
      <c r="E107" s="190"/>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251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94" t="s">
        <v>312</v>
      </c>
      <c r="D108" s="189"/>
      <c r="E108" s="190">
        <v>8.64</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251</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194" t="s">
        <v>300</v>
      </c>
      <c r="D109" s="189"/>
      <c r="E109" s="190"/>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251</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194" t="s">
        <v>313</v>
      </c>
      <c r="D110" s="189"/>
      <c r="E110" s="190"/>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251</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94" t="s">
        <v>303</v>
      </c>
      <c r="D111" s="189"/>
      <c r="E111" s="190"/>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251</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194" t="s">
        <v>313</v>
      </c>
      <c r="D112" s="189"/>
      <c r="E112" s="190"/>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251</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c r="A113" s="168">
        <v>8</v>
      </c>
      <c r="B113" s="169" t="s">
        <v>314</v>
      </c>
      <c r="C113" s="185" t="s">
        <v>315</v>
      </c>
      <c r="D113" s="170" t="s">
        <v>245</v>
      </c>
      <c r="E113" s="171">
        <v>24.57</v>
      </c>
      <c r="F113" s="172"/>
      <c r="G113" s="173">
        <f>ROUND(E113*F113,2)</f>
        <v>0</v>
      </c>
      <c r="H113" s="172">
        <v>614.94000000000005</v>
      </c>
      <c r="I113" s="173">
        <f>ROUND(E113*H113,2)</f>
        <v>15109.08</v>
      </c>
      <c r="J113" s="172">
        <v>462.06</v>
      </c>
      <c r="K113" s="173">
        <f>ROUND(E113*J113,2)</f>
        <v>11352.81</v>
      </c>
      <c r="L113" s="173">
        <v>21</v>
      </c>
      <c r="M113" s="173">
        <f>G113*(1+L113/100)</f>
        <v>0</v>
      </c>
      <c r="N113" s="173">
        <v>1.261E-2</v>
      </c>
      <c r="O113" s="173">
        <f>ROUND(E113*N113,2)</f>
        <v>0.31</v>
      </c>
      <c r="P113" s="173">
        <v>0</v>
      </c>
      <c r="Q113" s="173">
        <f>ROUND(E113*P113,2)</f>
        <v>0</v>
      </c>
      <c r="R113" s="173" t="s">
        <v>246</v>
      </c>
      <c r="S113" s="173" t="s">
        <v>221</v>
      </c>
      <c r="T113" s="174" t="s">
        <v>221</v>
      </c>
      <c r="U113" s="160">
        <v>1.5748</v>
      </c>
      <c r="V113" s="160">
        <f>ROUND(E113*U113,2)</f>
        <v>38.69</v>
      </c>
      <c r="W113" s="160"/>
      <c r="X113" s="151"/>
      <c r="Y113" s="151"/>
      <c r="Z113" s="151"/>
      <c r="AA113" s="151"/>
      <c r="AB113" s="151"/>
      <c r="AC113" s="151"/>
      <c r="AD113" s="151"/>
      <c r="AE113" s="151"/>
      <c r="AF113" s="151"/>
      <c r="AG113" s="151" t="s">
        <v>247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c r="A114" s="158"/>
      <c r="B114" s="159"/>
      <c r="C114" s="253" t="s">
        <v>316</v>
      </c>
      <c r="D114" s="254"/>
      <c r="E114" s="254"/>
      <c r="F114" s="254"/>
      <c r="G114" s="254"/>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249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93" t="str">
        <f>C114</f>
        <v>nanesení lepicího tmelu na izolační desky, nalepení desek, zajištění talířovými hmoždinkami (6 ks/m2), přebroušení desek, natažení stěrky, vtlačení výztužné tkaniny (1,15 m2/m2), přehlazení stěrky. Další vrstvy podle popisu položky.</v>
      </c>
      <c r="BB114" s="151"/>
      <c r="BC114" s="151"/>
      <c r="BD114" s="151"/>
      <c r="BE114" s="151"/>
      <c r="BF114" s="151"/>
      <c r="BG114" s="151"/>
      <c r="BH114" s="151"/>
    </row>
    <row r="115" spans="1:60" outlineLevel="1">
      <c r="A115" s="158"/>
      <c r="B115" s="159"/>
      <c r="C115" s="255" t="s">
        <v>317</v>
      </c>
      <c r="D115" s="256"/>
      <c r="E115" s="256"/>
      <c r="F115" s="256"/>
      <c r="G115" s="256"/>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249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194" t="s">
        <v>308</v>
      </c>
      <c r="D116" s="189"/>
      <c r="E116" s="190"/>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251</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194" t="s">
        <v>288</v>
      </c>
      <c r="D117" s="189"/>
      <c r="E117" s="190"/>
      <c r="F117" s="160"/>
      <c r="G117" s="160"/>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251</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194" t="s">
        <v>309</v>
      </c>
      <c r="D118" s="189"/>
      <c r="E118" s="190">
        <v>5.13</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251</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194" t="s">
        <v>310</v>
      </c>
      <c r="D119" s="189"/>
      <c r="E119" s="190">
        <v>5.76</v>
      </c>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251</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4" t="s">
        <v>311</v>
      </c>
      <c r="D120" s="189"/>
      <c r="E120" s="190">
        <v>5.04</v>
      </c>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251</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194" t="s">
        <v>296</v>
      </c>
      <c r="D121" s="189"/>
      <c r="E121" s="190"/>
      <c r="F121" s="160"/>
      <c r="G121" s="160"/>
      <c r="H121" s="160"/>
      <c r="I121" s="160"/>
      <c r="J121" s="160"/>
      <c r="K121" s="160"/>
      <c r="L121" s="160"/>
      <c r="M121" s="160"/>
      <c r="N121" s="160"/>
      <c r="O121" s="160"/>
      <c r="P121" s="160"/>
      <c r="Q121" s="160"/>
      <c r="R121" s="160"/>
      <c r="S121" s="160"/>
      <c r="T121" s="160"/>
      <c r="U121" s="160"/>
      <c r="V121" s="160"/>
      <c r="W121" s="160"/>
      <c r="X121" s="151"/>
      <c r="Y121" s="151"/>
      <c r="Z121" s="151"/>
      <c r="AA121" s="151"/>
      <c r="AB121" s="151"/>
      <c r="AC121" s="151"/>
      <c r="AD121" s="151"/>
      <c r="AE121" s="151"/>
      <c r="AF121" s="151"/>
      <c r="AG121" s="151" t="s">
        <v>251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194" t="s">
        <v>312</v>
      </c>
      <c r="D122" s="189"/>
      <c r="E122" s="190">
        <v>8.64</v>
      </c>
      <c r="F122" s="160"/>
      <c r="G122" s="16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251</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4" t="s">
        <v>300</v>
      </c>
      <c r="D123" s="189"/>
      <c r="E123" s="190"/>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251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4" t="s">
        <v>313</v>
      </c>
      <c r="D124" s="189"/>
      <c r="E124" s="190"/>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251</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194" t="s">
        <v>303</v>
      </c>
      <c r="D125" s="189"/>
      <c r="E125" s="190"/>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251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194" t="s">
        <v>313</v>
      </c>
      <c r="D126" s="189"/>
      <c r="E126" s="190"/>
      <c r="F126" s="160"/>
      <c r="G126" s="160"/>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251</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2.5" outlineLevel="1">
      <c r="A127" s="168">
        <v>9</v>
      </c>
      <c r="B127" s="169" t="s">
        <v>314</v>
      </c>
      <c r="C127" s="185" t="s">
        <v>315</v>
      </c>
      <c r="D127" s="170" t="s">
        <v>245</v>
      </c>
      <c r="E127" s="171">
        <v>327.97</v>
      </c>
      <c r="F127" s="172"/>
      <c r="G127" s="173">
        <f>ROUND(E127*F127,2)</f>
        <v>0</v>
      </c>
      <c r="H127" s="172">
        <v>614.94000000000005</v>
      </c>
      <c r="I127" s="173">
        <f>ROUND(E127*H127,2)</f>
        <v>201681.87</v>
      </c>
      <c r="J127" s="172">
        <v>462.06</v>
      </c>
      <c r="K127" s="173">
        <f>ROUND(E127*J127,2)</f>
        <v>151541.82</v>
      </c>
      <c r="L127" s="173">
        <v>21</v>
      </c>
      <c r="M127" s="173">
        <f>G127*(1+L127/100)</f>
        <v>0</v>
      </c>
      <c r="N127" s="173">
        <v>1.261E-2</v>
      </c>
      <c r="O127" s="173">
        <f>ROUND(E127*N127,2)</f>
        <v>4.1399999999999997</v>
      </c>
      <c r="P127" s="173">
        <v>0</v>
      </c>
      <c r="Q127" s="173">
        <f>ROUND(E127*P127,2)</f>
        <v>0</v>
      </c>
      <c r="R127" s="173" t="s">
        <v>246</v>
      </c>
      <c r="S127" s="173" t="s">
        <v>221</v>
      </c>
      <c r="T127" s="174" t="s">
        <v>221</v>
      </c>
      <c r="U127" s="160">
        <v>1.5748</v>
      </c>
      <c r="V127" s="160">
        <f>ROUND(E127*U127,2)</f>
        <v>516.49</v>
      </c>
      <c r="W127" s="160"/>
      <c r="X127" s="151"/>
      <c r="Y127" s="151"/>
      <c r="Z127" s="151"/>
      <c r="AA127" s="151"/>
      <c r="AB127" s="151"/>
      <c r="AC127" s="151"/>
      <c r="AD127" s="151"/>
      <c r="AE127" s="151"/>
      <c r="AF127" s="151"/>
      <c r="AG127" s="151" t="s">
        <v>247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c r="A128" s="158"/>
      <c r="B128" s="159"/>
      <c r="C128" s="253" t="s">
        <v>316</v>
      </c>
      <c r="D128" s="254"/>
      <c r="E128" s="254"/>
      <c r="F128" s="254"/>
      <c r="G128" s="254"/>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249</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93" t="str">
        <f>C128</f>
        <v>nanesení lepicího tmelu na izolační desky, nalepení desek, zajištění talířovými hmoždinkami (6 ks/m2), přebroušení desek, natažení stěrky, vtlačení výztužné tkaniny (1,15 m2/m2), přehlazení stěrky. Další vrstvy podle popisu položky.</v>
      </c>
      <c r="BB128" s="151"/>
      <c r="BC128" s="151"/>
      <c r="BD128" s="151"/>
      <c r="BE128" s="151"/>
      <c r="BF128" s="151"/>
      <c r="BG128" s="151"/>
      <c r="BH128" s="151"/>
    </row>
    <row r="129" spans="1:60" outlineLevel="1">
      <c r="A129" s="158"/>
      <c r="B129" s="159"/>
      <c r="C129" s="255" t="s">
        <v>317</v>
      </c>
      <c r="D129" s="256"/>
      <c r="E129" s="256"/>
      <c r="F129" s="256"/>
      <c r="G129" s="256"/>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249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194" t="s">
        <v>288</v>
      </c>
      <c r="D130" s="189"/>
      <c r="E130" s="190"/>
      <c r="F130" s="160"/>
      <c r="G130" s="16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251</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4" t="s">
        <v>289</v>
      </c>
      <c r="D131" s="189"/>
      <c r="E131" s="190">
        <v>91</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251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4" t="s">
        <v>290</v>
      </c>
      <c r="D132" s="189"/>
      <c r="E132" s="190">
        <v>89.6</v>
      </c>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251</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4" t="s">
        <v>291</v>
      </c>
      <c r="D133" s="189"/>
      <c r="E133" s="190"/>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251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194" t="s">
        <v>292</v>
      </c>
      <c r="D134" s="189"/>
      <c r="E134" s="190">
        <v>-4.32</v>
      </c>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251</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194" t="s">
        <v>293</v>
      </c>
      <c r="D135" s="189"/>
      <c r="E135" s="190">
        <v>-9.9</v>
      </c>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251</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194" t="s">
        <v>294</v>
      </c>
      <c r="D136" s="189"/>
      <c r="E136" s="190">
        <v>-1.44</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251</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194" t="s">
        <v>295</v>
      </c>
      <c r="D137" s="189"/>
      <c r="E137" s="190">
        <v>-8.1</v>
      </c>
      <c r="F137" s="160"/>
      <c r="G137" s="160"/>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251</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194" t="s">
        <v>293</v>
      </c>
      <c r="D138" s="189"/>
      <c r="E138" s="190">
        <v>-9.9</v>
      </c>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251</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4" t="s">
        <v>293</v>
      </c>
      <c r="D139" s="189"/>
      <c r="E139" s="190">
        <v>-9.9</v>
      </c>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251</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4" t="s">
        <v>295</v>
      </c>
      <c r="D140" s="189"/>
      <c r="E140" s="190">
        <v>-8.1</v>
      </c>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251</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194" t="s">
        <v>294</v>
      </c>
      <c r="D141" s="189"/>
      <c r="E141" s="190">
        <v>-1.44</v>
      </c>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251</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194" t="s">
        <v>293</v>
      </c>
      <c r="D142" s="189"/>
      <c r="E142" s="190">
        <v>-9.9</v>
      </c>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251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4" t="s">
        <v>292</v>
      </c>
      <c r="D143" s="189"/>
      <c r="E143" s="190">
        <v>-4.32</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251</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4" t="s">
        <v>296</v>
      </c>
      <c r="D144" s="189"/>
      <c r="E144" s="190"/>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251</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4" t="s">
        <v>297</v>
      </c>
      <c r="D145" s="189"/>
      <c r="E145" s="190">
        <v>208.6</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251</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4" t="s">
        <v>291</v>
      </c>
      <c r="D146" s="189"/>
      <c r="E146" s="190"/>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251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94" t="s">
        <v>298</v>
      </c>
      <c r="D147" s="189"/>
      <c r="E147" s="190">
        <v>-11.97</v>
      </c>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251</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194" t="s">
        <v>299</v>
      </c>
      <c r="D148" s="189"/>
      <c r="E148" s="190">
        <v>-69.3</v>
      </c>
      <c r="F148" s="160"/>
      <c r="G148" s="160"/>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251</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194" t="s">
        <v>292</v>
      </c>
      <c r="D149" s="189"/>
      <c r="E149" s="190">
        <v>-4.32</v>
      </c>
      <c r="F149" s="160"/>
      <c r="G149" s="16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251</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194" t="s">
        <v>292</v>
      </c>
      <c r="D150" s="189"/>
      <c r="E150" s="190">
        <v>-4.32</v>
      </c>
      <c r="F150" s="160"/>
      <c r="G150" s="160"/>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251</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194" t="s">
        <v>300</v>
      </c>
      <c r="D151" s="189"/>
      <c r="E151" s="190"/>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251</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4" t="s">
        <v>301</v>
      </c>
      <c r="D152" s="189"/>
      <c r="E152" s="190">
        <v>54.6</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251</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194" t="s">
        <v>302</v>
      </c>
      <c r="D153" s="189"/>
      <c r="E153" s="190">
        <v>16.100000000000001</v>
      </c>
      <c r="F153" s="160"/>
      <c r="G153" s="160"/>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251</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58"/>
      <c r="B154" s="159"/>
      <c r="C154" s="194" t="s">
        <v>303</v>
      </c>
      <c r="D154" s="189"/>
      <c r="E154" s="190"/>
      <c r="F154" s="160"/>
      <c r="G154" s="160"/>
      <c r="H154" s="160"/>
      <c r="I154" s="160"/>
      <c r="J154" s="160"/>
      <c r="K154" s="160"/>
      <c r="L154" s="160"/>
      <c r="M154" s="160"/>
      <c r="N154" s="160"/>
      <c r="O154" s="160"/>
      <c r="P154" s="160"/>
      <c r="Q154" s="160"/>
      <c r="R154" s="160"/>
      <c r="S154" s="160"/>
      <c r="T154" s="160"/>
      <c r="U154" s="160"/>
      <c r="V154" s="160"/>
      <c r="W154" s="160"/>
      <c r="X154" s="151"/>
      <c r="Y154" s="151"/>
      <c r="Z154" s="151"/>
      <c r="AA154" s="151"/>
      <c r="AB154" s="151"/>
      <c r="AC154" s="151"/>
      <c r="AD154" s="151"/>
      <c r="AE154" s="151"/>
      <c r="AF154" s="151"/>
      <c r="AG154" s="151" t="s">
        <v>251</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94" t="s">
        <v>304</v>
      </c>
      <c r="D155" s="189"/>
      <c r="E155" s="190">
        <v>15.4</v>
      </c>
      <c r="F155" s="160"/>
      <c r="G155" s="16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251</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194" t="s">
        <v>305</v>
      </c>
      <c r="D156" s="189"/>
      <c r="E156" s="190">
        <v>3.5</v>
      </c>
      <c r="F156" s="160"/>
      <c r="G156" s="160"/>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251</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4" t="s">
        <v>306</v>
      </c>
      <c r="D157" s="189"/>
      <c r="E157" s="190"/>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251</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194" t="s">
        <v>307</v>
      </c>
      <c r="D158" s="189"/>
      <c r="E158" s="190">
        <v>6.4</v>
      </c>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251</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68">
        <v>10</v>
      </c>
      <c r="B159" s="169" t="s">
        <v>318</v>
      </c>
      <c r="C159" s="185" t="s">
        <v>319</v>
      </c>
      <c r="D159" s="170" t="s">
        <v>245</v>
      </c>
      <c r="E159" s="171">
        <v>352.54</v>
      </c>
      <c r="F159" s="172"/>
      <c r="G159" s="173">
        <f>ROUND(E159*F159,2)</f>
        <v>0</v>
      </c>
      <c r="H159" s="172">
        <v>3.62</v>
      </c>
      <c r="I159" s="173">
        <f>ROUND(E159*H159,2)</f>
        <v>1276.19</v>
      </c>
      <c r="J159" s="172">
        <v>43.08</v>
      </c>
      <c r="K159" s="173">
        <f>ROUND(E159*J159,2)</f>
        <v>15187.42</v>
      </c>
      <c r="L159" s="173">
        <v>21</v>
      </c>
      <c r="M159" s="173">
        <f>G159*(1+L159/100)</f>
        <v>0</v>
      </c>
      <c r="N159" s="173">
        <v>2.0000000000000002E-5</v>
      </c>
      <c r="O159" s="173">
        <f>ROUND(E159*N159,2)</f>
        <v>0.01</v>
      </c>
      <c r="P159" s="173">
        <v>0</v>
      </c>
      <c r="Q159" s="173">
        <f>ROUND(E159*P159,2)</f>
        <v>0</v>
      </c>
      <c r="R159" s="173" t="s">
        <v>246</v>
      </c>
      <c r="S159" s="173" t="s">
        <v>221</v>
      </c>
      <c r="T159" s="174" t="s">
        <v>221</v>
      </c>
      <c r="U159" s="160">
        <v>0.11</v>
      </c>
      <c r="V159" s="160">
        <f>ROUND(E159*U159,2)</f>
        <v>38.78</v>
      </c>
      <c r="W159" s="160"/>
      <c r="X159" s="151"/>
      <c r="Y159" s="151"/>
      <c r="Z159" s="151"/>
      <c r="AA159" s="151"/>
      <c r="AB159" s="151"/>
      <c r="AC159" s="151"/>
      <c r="AD159" s="151"/>
      <c r="AE159" s="151"/>
      <c r="AF159" s="151"/>
      <c r="AG159" s="151" t="s">
        <v>247</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194" t="s">
        <v>288</v>
      </c>
      <c r="D160" s="189"/>
      <c r="E160" s="190"/>
      <c r="F160" s="160"/>
      <c r="G160" s="160"/>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251</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4" t="s">
        <v>289</v>
      </c>
      <c r="D161" s="189"/>
      <c r="E161" s="190">
        <v>91</v>
      </c>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251</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94" t="s">
        <v>290</v>
      </c>
      <c r="D162" s="189"/>
      <c r="E162" s="190">
        <v>89.6</v>
      </c>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251</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194" t="s">
        <v>291</v>
      </c>
      <c r="D163" s="189"/>
      <c r="E163" s="190"/>
      <c r="F163" s="160"/>
      <c r="G163" s="16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251</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194" t="s">
        <v>292</v>
      </c>
      <c r="D164" s="189"/>
      <c r="E164" s="190">
        <v>-4.32</v>
      </c>
      <c r="F164" s="160"/>
      <c r="G164" s="160"/>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251</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58"/>
      <c r="B165" s="159"/>
      <c r="C165" s="194" t="s">
        <v>293</v>
      </c>
      <c r="D165" s="189"/>
      <c r="E165" s="190">
        <v>-9.9</v>
      </c>
      <c r="F165" s="160"/>
      <c r="G165" s="160"/>
      <c r="H165" s="160"/>
      <c r="I165" s="160"/>
      <c r="J165" s="160"/>
      <c r="K165" s="160"/>
      <c r="L165" s="160"/>
      <c r="M165" s="160"/>
      <c r="N165" s="160"/>
      <c r="O165" s="160"/>
      <c r="P165" s="160"/>
      <c r="Q165" s="160"/>
      <c r="R165" s="160"/>
      <c r="S165" s="160"/>
      <c r="T165" s="160"/>
      <c r="U165" s="160"/>
      <c r="V165" s="160"/>
      <c r="W165" s="160"/>
      <c r="X165" s="151"/>
      <c r="Y165" s="151"/>
      <c r="Z165" s="151"/>
      <c r="AA165" s="151"/>
      <c r="AB165" s="151"/>
      <c r="AC165" s="151"/>
      <c r="AD165" s="151"/>
      <c r="AE165" s="151"/>
      <c r="AF165" s="151"/>
      <c r="AG165" s="151" t="s">
        <v>251</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58"/>
      <c r="B166" s="159"/>
      <c r="C166" s="194" t="s">
        <v>294</v>
      </c>
      <c r="D166" s="189"/>
      <c r="E166" s="190">
        <v>-1.44</v>
      </c>
      <c r="F166" s="160"/>
      <c r="G166" s="160"/>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251</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58"/>
      <c r="B167" s="159"/>
      <c r="C167" s="194" t="s">
        <v>295</v>
      </c>
      <c r="D167" s="189"/>
      <c r="E167" s="190">
        <v>-8.1</v>
      </c>
      <c r="F167" s="160"/>
      <c r="G167" s="160"/>
      <c r="H167" s="160"/>
      <c r="I167" s="160"/>
      <c r="J167" s="160"/>
      <c r="K167" s="160"/>
      <c r="L167" s="160"/>
      <c r="M167" s="160"/>
      <c r="N167" s="160"/>
      <c r="O167" s="160"/>
      <c r="P167" s="160"/>
      <c r="Q167" s="160"/>
      <c r="R167" s="160"/>
      <c r="S167" s="160"/>
      <c r="T167" s="160"/>
      <c r="U167" s="160"/>
      <c r="V167" s="160"/>
      <c r="W167" s="160"/>
      <c r="X167" s="151"/>
      <c r="Y167" s="151"/>
      <c r="Z167" s="151"/>
      <c r="AA167" s="151"/>
      <c r="AB167" s="151"/>
      <c r="AC167" s="151"/>
      <c r="AD167" s="151"/>
      <c r="AE167" s="151"/>
      <c r="AF167" s="151"/>
      <c r="AG167" s="151" t="s">
        <v>251</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58"/>
      <c r="B168" s="159"/>
      <c r="C168" s="194" t="s">
        <v>293</v>
      </c>
      <c r="D168" s="189"/>
      <c r="E168" s="190">
        <v>-9.9</v>
      </c>
      <c r="F168" s="160"/>
      <c r="G168" s="160"/>
      <c r="H168" s="160"/>
      <c r="I168" s="160"/>
      <c r="J168" s="160"/>
      <c r="K168" s="160"/>
      <c r="L168" s="160"/>
      <c r="M168" s="160"/>
      <c r="N168" s="160"/>
      <c r="O168" s="160"/>
      <c r="P168" s="160"/>
      <c r="Q168" s="160"/>
      <c r="R168" s="160"/>
      <c r="S168" s="160"/>
      <c r="T168" s="160"/>
      <c r="U168" s="160"/>
      <c r="V168" s="160"/>
      <c r="W168" s="160"/>
      <c r="X168" s="151"/>
      <c r="Y168" s="151"/>
      <c r="Z168" s="151"/>
      <c r="AA168" s="151"/>
      <c r="AB168" s="151"/>
      <c r="AC168" s="151"/>
      <c r="AD168" s="151"/>
      <c r="AE168" s="151"/>
      <c r="AF168" s="151"/>
      <c r="AG168" s="151" t="s">
        <v>251</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94" t="s">
        <v>293</v>
      </c>
      <c r="D169" s="189"/>
      <c r="E169" s="190">
        <v>-9.9</v>
      </c>
      <c r="F169" s="160"/>
      <c r="G169" s="160"/>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251</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194" t="s">
        <v>295</v>
      </c>
      <c r="D170" s="189"/>
      <c r="E170" s="190">
        <v>-8.1</v>
      </c>
      <c r="F170" s="160"/>
      <c r="G170" s="160"/>
      <c r="H170" s="160"/>
      <c r="I170" s="160"/>
      <c r="J170" s="160"/>
      <c r="K170" s="160"/>
      <c r="L170" s="160"/>
      <c r="M170" s="160"/>
      <c r="N170" s="160"/>
      <c r="O170" s="160"/>
      <c r="P170" s="160"/>
      <c r="Q170" s="160"/>
      <c r="R170" s="160"/>
      <c r="S170" s="160"/>
      <c r="T170" s="160"/>
      <c r="U170" s="160"/>
      <c r="V170" s="160"/>
      <c r="W170" s="160"/>
      <c r="X170" s="151"/>
      <c r="Y170" s="151"/>
      <c r="Z170" s="151"/>
      <c r="AA170" s="151"/>
      <c r="AB170" s="151"/>
      <c r="AC170" s="151"/>
      <c r="AD170" s="151"/>
      <c r="AE170" s="151"/>
      <c r="AF170" s="151"/>
      <c r="AG170" s="151" t="s">
        <v>251</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58"/>
      <c r="B171" s="159"/>
      <c r="C171" s="194" t="s">
        <v>294</v>
      </c>
      <c r="D171" s="189"/>
      <c r="E171" s="190">
        <v>-1.44</v>
      </c>
      <c r="F171" s="160"/>
      <c r="G171" s="160"/>
      <c r="H171" s="160"/>
      <c r="I171" s="160"/>
      <c r="J171" s="160"/>
      <c r="K171" s="160"/>
      <c r="L171" s="160"/>
      <c r="M171" s="160"/>
      <c r="N171" s="160"/>
      <c r="O171" s="160"/>
      <c r="P171" s="160"/>
      <c r="Q171" s="160"/>
      <c r="R171" s="160"/>
      <c r="S171" s="160"/>
      <c r="T171" s="160"/>
      <c r="U171" s="160"/>
      <c r="V171" s="160"/>
      <c r="W171" s="160"/>
      <c r="X171" s="151"/>
      <c r="Y171" s="151"/>
      <c r="Z171" s="151"/>
      <c r="AA171" s="151"/>
      <c r="AB171" s="151"/>
      <c r="AC171" s="151"/>
      <c r="AD171" s="151"/>
      <c r="AE171" s="151"/>
      <c r="AF171" s="151"/>
      <c r="AG171" s="151" t="s">
        <v>251</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194" t="s">
        <v>293</v>
      </c>
      <c r="D172" s="189"/>
      <c r="E172" s="190">
        <v>-9.9</v>
      </c>
      <c r="F172" s="160"/>
      <c r="G172" s="160"/>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251</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194" t="s">
        <v>292</v>
      </c>
      <c r="D173" s="189"/>
      <c r="E173" s="190">
        <v>-4.32</v>
      </c>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251</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58"/>
      <c r="B174" s="159"/>
      <c r="C174" s="194" t="s">
        <v>296</v>
      </c>
      <c r="D174" s="189"/>
      <c r="E174" s="190"/>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251</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58"/>
      <c r="B175" s="159"/>
      <c r="C175" s="194" t="s">
        <v>297</v>
      </c>
      <c r="D175" s="189"/>
      <c r="E175" s="190">
        <v>208.6</v>
      </c>
      <c r="F175" s="160"/>
      <c r="G175" s="160"/>
      <c r="H175" s="160"/>
      <c r="I175" s="160"/>
      <c r="J175" s="160"/>
      <c r="K175" s="160"/>
      <c r="L175" s="160"/>
      <c r="M175" s="160"/>
      <c r="N175" s="160"/>
      <c r="O175" s="160"/>
      <c r="P175" s="160"/>
      <c r="Q175" s="160"/>
      <c r="R175" s="160"/>
      <c r="S175" s="160"/>
      <c r="T175" s="160"/>
      <c r="U175" s="160"/>
      <c r="V175" s="160"/>
      <c r="W175" s="160"/>
      <c r="X175" s="151"/>
      <c r="Y175" s="151"/>
      <c r="Z175" s="151"/>
      <c r="AA175" s="151"/>
      <c r="AB175" s="151"/>
      <c r="AC175" s="151"/>
      <c r="AD175" s="151"/>
      <c r="AE175" s="151"/>
      <c r="AF175" s="151"/>
      <c r="AG175" s="151" t="s">
        <v>251</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194" t="s">
        <v>291</v>
      </c>
      <c r="D176" s="189"/>
      <c r="E176" s="190"/>
      <c r="F176" s="160"/>
      <c r="G176" s="160"/>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251</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194" t="s">
        <v>298</v>
      </c>
      <c r="D177" s="189"/>
      <c r="E177" s="190">
        <v>-11.97</v>
      </c>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251</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94" t="s">
        <v>299</v>
      </c>
      <c r="D178" s="189"/>
      <c r="E178" s="190">
        <v>-69.3</v>
      </c>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251</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194" t="s">
        <v>292</v>
      </c>
      <c r="D179" s="189"/>
      <c r="E179" s="190">
        <v>-4.32</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251</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58"/>
      <c r="B180" s="159"/>
      <c r="C180" s="194" t="s">
        <v>292</v>
      </c>
      <c r="D180" s="189"/>
      <c r="E180" s="190">
        <v>-4.32</v>
      </c>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251</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58"/>
      <c r="B181" s="159"/>
      <c r="C181" s="194" t="s">
        <v>300</v>
      </c>
      <c r="D181" s="189"/>
      <c r="E181" s="190"/>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251</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c r="A182" s="158"/>
      <c r="B182" s="159"/>
      <c r="C182" s="194" t="s">
        <v>301</v>
      </c>
      <c r="D182" s="189"/>
      <c r="E182" s="190">
        <v>54.6</v>
      </c>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251</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94" t="s">
        <v>302</v>
      </c>
      <c r="D183" s="189"/>
      <c r="E183" s="190">
        <v>16.100000000000001</v>
      </c>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251</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94" t="s">
        <v>303</v>
      </c>
      <c r="D184" s="189"/>
      <c r="E184" s="190"/>
      <c r="F184" s="160"/>
      <c r="G184" s="160"/>
      <c r="H184" s="160"/>
      <c r="I184" s="160"/>
      <c r="J184" s="160"/>
      <c r="K184" s="160"/>
      <c r="L184" s="160"/>
      <c r="M184" s="160"/>
      <c r="N184" s="160"/>
      <c r="O184" s="160"/>
      <c r="P184" s="160"/>
      <c r="Q184" s="160"/>
      <c r="R184" s="160"/>
      <c r="S184" s="160"/>
      <c r="T184" s="160"/>
      <c r="U184" s="160"/>
      <c r="V184" s="160"/>
      <c r="W184" s="160"/>
      <c r="X184" s="151"/>
      <c r="Y184" s="151"/>
      <c r="Z184" s="151"/>
      <c r="AA184" s="151"/>
      <c r="AB184" s="151"/>
      <c r="AC184" s="151"/>
      <c r="AD184" s="151"/>
      <c r="AE184" s="151"/>
      <c r="AF184" s="151"/>
      <c r="AG184" s="151" t="s">
        <v>251</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194" t="s">
        <v>304</v>
      </c>
      <c r="D185" s="189"/>
      <c r="E185" s="190">
        <v>15.4</v>
      </c>
      <c r="F185" s="160"/>
      <c r="G185" s="160"/>
      <c r="H185" s="160"/>
      <c r="I185" s="160"/>
      <c r="J185" s="160"/>
      <c r="K185" s="160"/>
      <c r="L185" s="160"/>
      <c r="M185" s="160"/>
      <c r="N185" s="160"/>
      <c r="O185" s="160"/>
      <c r="P185" s="160"/>
      <c r="Q185" s="160"/>
      <c r="R185" s="160"/>
      <c r="S185" s="160"/>
      <c r="T185" s="160"/>
      <c r="U185" s="160"/>
      <c r="V185" s="160"/>
      <c r="W185" s="160"/>
      <c r="X185" s="151"/>
      <c r="Y185" s="151"/>
      <c r="Z185" s="151"/>
      <c r="AA185" s="151"/>
      <c r="AB185" s="151"/>
      <c r="AC185" s="151"/>
      <c r="AD185" s="151"/>
      <c r="AE185" s="151"/>
      <c r="AF185" s="151"/>
      <c r="AG185" s="151" t="s">
        <v>251</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58"/>
      <c r="B186" s="159"/>
      <c r="C186" s="194" t="s">
        <v>305</v>
      </c>
      <c r="D186" s="189"/>
      <c r="E186" s="190">
        <v>3.5</v>
      </c>
      <c r="F186" s="160"/>
      <c r="G186" s="160"/>
      <c r="H186" s="160"/>
      <c r="I186" s="160"/>
      <c r="J186" s="160"/>
      <c r="K186" s="160"/>
      <c r="L186" s="160"/>
      <c r="M186" s="160"/>
      <c r="N186" s="160"/>
      <c r="O186" s="160"/>
      <c r="P186" s="160"/>
      <c r="Q186" s="160"/>
      <c r="R186" s="160"/>
      <c r="S186" s="160"/>
      <c r="T186" s="160"/>
      <c r="U186" s="160"/>
      <c r="V186" s="160"/>
      <c r="W186" s="160"/>
      <c r="X186" s="151"/>
      <c r="Y186" s="151"/>
      <c r="Z186" s="151"/>
      <c r="AA186" s="151"/>
      <c r="AB186" s="151"/>
      <c r="AC186" s="151"/>
      <c r="AD186" s="151"/>
      <c r="AE186" s="151"/>
      <c r="AF186" s="151"/>
      <c r="AG186" s="151" t="s">
        <v>251</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194" t="s">
        <v>306</v>
      </c>
      <c r="D187" s="189"/>
      <c r="E187" s="190"/>
      <c r="F187" s="160"/>
      <c r="G187" s="160"/>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251</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194" t="s">
        <v>307</v>
      </c>
      <c r="D188" s="189"/>
      <c r="E188" s="190">
        <v>6.4</v>
      </c>
      <c r="F188" s="160"/>
      <c r="G188" s="160"/>
      <c r="H188" s="160"/>
      <c r="I188" s="160"/>
      <c r="J188" s="160"/>
      <c r="K188" s="160"/>
      <c r="L188" s="160"/>
      <c r="M188" s="160"/>
      <c r="N188" s="160"/>
      <c r="O188" s="160"/>
      <c r="P188" s="160"/>
      <c r="Q188" s="160"/>
      <c r="R188" s="160"/>
      <c r="S188" s="160"/>
      <c r="T188" s="160"/>
      <c r="U188" s="160"/>
      <c r="V188" s="160"/>
      <c r="W188" s="160"/>
      <c r="X188" s="151"/>
      <c r="Y188" s="151"/>
      <c r="Z188" s="151"/>
      <c r="AA188" s="151"/>
      <c r="AB188" s="151"/>
      <c r="AC188" s="151"/>
      <c r="AD188" s="151"/>
      <c r="AE188" s="151"/>
      <c r="AF188" s="151"/>
      <c r="AG188" s="151" t="s">
        <v>251</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58"/>
      <c r="B189" s="159"/>
      <c r="C189" s="194" t="s">
        <v>308</v>
      </c>
      <c r="D189" s="189"/>
      <c r="E189" s="190"/>
      <c r="F189" s="160"/>
      <c r="G189" s="160"/>
      <c r="H189" s="160"/>
      <c r="I189" s="160"/>
      <c r="J189" s="160"/>
      <c r="K189" s="160"/>
      <c r="L189" s="160"/>
      <c r="M189" s="160"/>
      <c r="N189" s="160"/>
      <c r="O189" s="160"/>
      <c r="P189" s="160"/>
      <c r="Q189" s="160"/>
      <c r="R189" s="160"/>
      <c r="S189" s="160"/>
      <c r="T189" s="160"/>
      <c r="U189" s="160"/>
      <c r="V189" s="160"/>
      <c r="W189" s="160"/>
      <c r="X189" s="151"/>
      <c r="Y189" s="151"/>
      <c r="Z189" s="151"/>
      <c r="AA189" s="151"/>
      <c r="AB189" s="151"/>
      <c r="AC189" s="151"/>
      <c r="AD189" s="151"/>
      <c r="AE189" s="151"/>
      <c r="AF189" s="151"/>
      <c r="AG189" s="151" t="s">
        <v>251</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4" t="s">
        <v>288</v>
      </c>
      <c r="D190" s="189"/>
      <c r="E190" s="190"/>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251</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58"/>
      <c r="B191" s="159"/>
      <c r="C191" s="194" t="s">
        <v>309</v>
      </c>
      <c r="D191" s="189"/>
      <c r="E191" s="190">
        <v>5.13</v>
      </c>
      <c r="F191" s="160"/>
      <c r="G191" s="160"/>
      <c r="H191" s="160"/>
      <c r="I191" s="160"/>
      <c r="J191" s="160"/>
      <c r="K191" s="160"/>
      <c r="L191" s="160"/>
      <c r="M191" s="160"/>
      <c r="N191" s="160"/>
      <c r="O191" s="160"/>
      <c r="P191" s="160"/>
      <c r="Q191" s="160"/>
      <c r="R191" s="160"/>
      <c r="S191" s="160"/>
      <c r="T191" s="160"/>
      <c r="U191" s="160"/>
      <c r="V191" s="160"/>
      <c r="W191" s="160"/>
      <c r="X191" s="151"/>
      <c r="Y191" s="151"/>
      <c r="Z191" s="151"/>
      <c r="AA191" s="151"/>
      <c r="AB191" s="151"/>
      <c r="AC191" s="151"/>
      <c r="AD191" s="151"/>
      <c r="AE191" s="151"/>
      <c r="AF191" s="151"/>
      <c r="AG191" s="151" t="s">
        <v>251</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94" t="s">
        <v>310</v>
      </c>
      <c r="D192" s="189"/>
      <c r="E192" s="190">
        <v>5.76</v>
      </c>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251</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58"/>
      <c r="B193" s="159"/>
      <c r="C193" s="194" t="s">
        <v>311</v>
      </c>
      <c r="D193" s="189"/>
      <c r="E193" s="190">
        <v>5.04</v>
      </c>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251</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58"/>
      <c r="B194" s="159"/>
      <c r="C194" s="194" t="s">
        <v>296</v>
      </c>
      <c r="D194" s="189"/>
      <c r="E194" s="190"/>
      <c r="F194" s="160"/>
      <c r="G194" s="160"/>
      <c r="H194" s="160"/>
      <c r="I194" s="160"/>
      <c r="J194" s="160"/>
      <c r="K194" s="160"/>
      <c r="L194" s="160"/>
      <c r="M194" s="160"/>
      <c r="N194" s="160"/>
      <c r="O194" s="160"/>
      <c r="P194" s="160"/>
      <c r="Q194" s="160"/>
      <c r="R194" s="160"/>
      <c r="S194" s="160"/>
      <c r="T194" s="160"/>
      <c r="U194" s="160"/>
      <c r="V194" s="160"/>
      <c r="W194" s="160"/>
      <c r="X194" s="151"/>
      <c r="Y194" s="151"/>
      <c r="Z194" s="151"/>
      <c r="AA194" s="151"/>
      <c r="AB194" s="151"/>
      <c r="AC194" s="151"/>
      <c r="AD194" s="151"/>
      <c r="AE194" s="151"/>
      <c r="AF194" s="151"/>
      <c r="AG194" s="151" t="s">
        <v>251</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c r="A195" s="158"/>
      <c r="B195" s="159"/>
      <c r="C195" s="194" t="s">
        <v>312</v>
      </c>
      <c r="D195" s="189"/>
      <c r="E195" s="190">
        <v>8.64</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251</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58"/>
      <c r="B196" s="159"/>
      <c r="C196" s="194" t="s">
        <v>300</v>
      </c>
      <c r="D196" s="189"/>
      <c r="E196" s="190"/>
      <c r="F196" s="160"/>
      <c r="G196" s="160"/>
      <c r="H196" s="160"/>
      <c r="I196" s="160"/>
      <c r="J196" s="160"/>
      <c r="K196" s="160"/>
      <c r="L196" s="160"/>
      <c r="M196" s="160"/>
      <c r="N196" s="160"/>
      <c r="O196" s="160"/>
      <c r="P196" s="160"/>
      <c r="Q196" s="160"/>
      <c r="R196" s="160"/>
      <c r="S196" s="160"/>
      <c r="T196" s="160"/>
      <c r="U196" s="160"/>
      <c r="V196" s="160"/>
      <c r="W196" s="160"/>
      <c r="X196" s="151"/>
      <c r="Y196" s="151"/>
      <c r="Z196" s="151"/>
      <c r="AA196" s="151"/>
      <c r="AB196" s="151"/>
      <c r="AC196" s="151"/>
      <c r="AD196" s="151"/>
      <c r="AE196" s="151"/>
      <c r="AF196" s="151"/>
      <c r="AG196" s="151" t="s">
        <v>251</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58"/>
      <c r="B197" s="159"/>
      <c r="C197" s="194" t="s">
        <v>313</v>
      </c>
      <c r="D197" s="189"/>
      <c r="E197" s="190"/>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251</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c r="A198" s="158"/>
      <c r="B198" s="159"/>
      <c r="C198" s="194" t="s">
        <v>303</v>
      </c>
      <c r="D198" s="189"/>
      <c r="E198" s="190"/>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251</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58"/>
      <c r="B199" s="159"/>
      <c r="C199" s="194" t="s">
        <v>313</v>
      </c>
      <c r="D199" s="189"/>
      <c r="E199" s="190"/>
      <c r="F199" s="160"/>
      <c r="G199" s="160"/>
      <c r="H199" s="160"/>
      <c r="I199" s="160"/>
      <c r="J199" s="160"/>
      <c r="K199" s="160"/>
      <c r="L199" s="160"/>
      <c r="M199" s="160"/>
      <c r="N199" s="160"/>
      <c r="O199" s="160"/>
      <c r="P199" s="160"/>
      <c r="Q199" s="160"/>
      <c r="R199" s="160"/>
      <c r="S199" s="160"/>
      <c r="T199" s="160"/>
      <c r="U199" s="160"/>
      <c r="V199" s="160"/>
      <c r="W199" s="160"/>
      <c r="X199" s="151"/>
      <c r="Y199" s="151"/>
      <c r="Z199" s="151"/>
      <c r="AA199" s="151"/>
      <c r="AB199" s="151"/>
      <c r="AC199" s="151"/>
      <c r="AD199" s="151"/>
      <c r="AE199" s="151"/>
      <c r="AF199" s="151"/>
      <c r="AG199" s="151" t="s">
        <v>251</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c r="A200" s="162" t="s">
        <v>216</v>
      </c>
      <c r="B200" s="163" t="s">
        <v>124</v>
      </c>
      <c r="C200" s="183" t="s">
        <v>125</v>
      </c>
      <c r="D200" s="164"/>
      <c r="E200" s="165"/>
      <c r="F200" s="166"/>
      <c r="G200" s="166">
        <f>SUMIF(AG201:AG224,"&lt;&gt;NOR",G201:G224)</f>
        <v>0</v>
      </c>
      <c r="H200" s="166"/>
      <c r="I200" s="166">
        <f>SUM(I201:I224)</f>
        <v>96767.2</v>
      </c>
      <c r="J200" s="166"/>
      <c r="K200" s="166">
        <f>SUM(K201:K224)</f>
        <v>107514.8</v>
      </c>
      <c r="L200" s="166"/>
      <c r="M200" s="166">
        <f>SUM(M201:M224)</f>
        <v>0</v>
      </c>
      <c r="N200" s="166"/>
      <c r="O200" s="166">
        <f>SUM(O201:O224)</f>
        <v>20.159999999999997</v>
      </c>
      <c r="P200" s="166"/>
      <c r="Q200" s="166">
        <f>SUM(Q201:Q224)</f>
        <v>0</v>
      </c>
      <c r="R200" s="166"/>
      <c r="S200" s="166"/>
      <c r="T200" s="167"/>
      <c r="U200" s="161"/>
      <c r="V200" s="161">
        <f>SUM(V201:V224)</f>
        <v>300.70000000000005</v>
      </c>
      <c r="W200" s="161"/>
      <c r="AG200" t="s">
        <v>217</v>
      </c>
    </row>
    <row r="201" spans="1:60" ht="22.5" outlineLevel="1">
      <c r="A201" s="168">
        <v>17</v>
      </c>
      <c r="B201" s="169" t="s">
        <v>324</v>
      </c>
      <c r="C201" s="185" t="s">
        <v>325</v>
      </c>
      <c r="D201" s="170" t="s">
        <v>245</v>
      </c>
      <c r="E201" s="171">
        <v>970</v>
      </c>
      <c r="F201" s="172"/>
      <c r="G201" s="173">
        <f>ROUND(E201*F201,2)</f>
        <v>0</v>
      </c>
      <c r="H201" s="172">
        <v>0.01</v>
      </c>
      <c r="I201" s="173">
        <f>ROUND(E201*H201,2)</f>
        <v>9.6999999999999993</v>
      </c>
      <c r="J201" s="172">
        <v>51.39</v>
      </c>
      <c r="K201" s="173">
        <f>ROUND(E201*J201,2)</f>
        <v>49848.3</v>
      </c>
      <c r="L201" s="173">
        <v>21</v>
      </c>
      <c r="M201" s="173">
        <f>G201*(1+L201/100)</f>
        <v>0</v>
      </c>
      <c r="N201" s="173">
        <v>1.8380000000000001E-2</v>
      </c>
      <c r="O201" s="173">
        <f>ROUND(E201*N201,2)</f>
        <v>17.829999999999998</v>
      </c>
      <c r="P201" s="173">
        <v>0</v>
      </c>
      <c r="Q201" s="173">
        <f>ROUND(E201*P201,2)</f>
        <v>0</v>
      </c>
      <c r="R201" s="173" t="s">
        <v>326</v>
      </c>
      <c r="S201" s="173" t="s">
        <v>221</v>
      </c>
      <c r="T201" s="174" t="s">
        <v>221</v>
      </c>
      <c r="U201" s="160">
        <v>0.123</v>
      </c>
      <c r="V201" s="160">
        <f>ROUND(E201*U201,2)</f>
        <v>119.31</v>
      </c>
      <c r="W201" s="160"/>
      <c r="X201" s="151"/>
      <c r="Y201" s="151"/>
      <c r="Z201" s="151"/>
      <c r="AA201" s="151"/>
      <c r="AB201" s="151"/>
      <c r="AC201" s="151"/>
      <c r="AD201" s="151"/>
      <c r="AE201" s="151"/>
      <c r="AF201" s="151"/>
      <c r="AG201" s="151" t="s">
        <v>247</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58"/>
      <c r="B202" s="159"/>
      <c r="C202" s="194" t="s">
        <v>327</v>
      </c>
      <c r="D202" s="189"/>
      <c r="E202" s="190"/>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251</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58"/>
      <c r="B203" s="159"/>
      <c r="C203" s="194" t="s">
        <v>328</v>
      </c>
      <c r="D203" s="189"/>
      <c r="E203" s="190">
        <v>970</v>
      </c>
      <c r="F203" s="160"/>
      <c r="G203" s="160"/>
      <c r="H203" s="160"/>
      <c r="I203" s="160"/>
      <c r="J203" s="160"/>
      <c r="K203" s="160"/>
      <c r="L203" s="160"/>
      <c r="M203" s="160"/>
      <c r="N203" s="160"/>
      <c r="O203" s="160"/>
      <c r="P203" s="160"/>
      <c r="Q203" s="160"/>
      <c r="R203" s="160"/>
      <c r="S203" s="160"/>
      <c r="T203" s="160"/>
      <c r="U203" s="160"/>
      <c r="V203" s="160"/>
      <c r="W203" s="160"/>
      <c r="X203" s="151"/>
      <c r="Y203" s="151"/>
      <c r="Z203" s="151"/>
      <c r="AA203" s="151"/>
      <c r="AB203" s="151"/>
      <c r="AC203" s="151"/>
      <c r="AD203" s="151"/>
      <c r="AE203" s="151"/>
      <c r="AF203" s="151"/>
      <c r="AG203" s="151" t="s">
        <v>251</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33.75" outlineLevel="1">
      <c r="A204" s="168">
        <v>18</v>
      </c>
      <c r="B204" s="169" t="s">
        <v>329</v>
      </c>
      <c r="C204" s="185" t="s">
        <v>330</v>
      </c>
      <c r="D204" s="170" t="s">
        <v>245</v>
      </c>
      <c r="E204" s="171">
        <v>2910</v>
      </c>
      <c r="F204" s="172"/>
      <c r="G204" s="173">
        <f>ROUND(E204*F204,2)</f>
        <v>0</v>
      </c>
      <c r="H204" s="172">
        <v>25.55</v>
      </c>
      <c r="I204" s="173">
        <f>ROUND(E204*H204,2)</f>
        <v>74350.5</v>
      </c>
      <c r="J204" s="172">
        <v>2.0499999999999998</v>
      </c>
      <c r="K204" s="173">
        <f>ROUND(E204*J204,2)</f>
        <v>5965.5</v>
      </c>
      <c r="L204" s="173">
        <v>21</v>
      </c>
      <c r="M204" s="173">
        <f>G204*(1+L204/100)</f>
        <v>0</v>
      </c>
      <c r="N204" s="173">
        <v>8.0000000000000004E-4</v>
      </c>
      <c r="O204" s="173">
        <f>ROUND(E204*N204,2)</f>
        <v>2.33</v>
      </c>
      <c r="P204" s="173">
        <v>0</v>
      </c>
      <c r="Q204" s="173">
        <f>ROUND(E204*P204,2)</f>
        <v>0</v>
      </c>
      <c r="R204" s="173" t="s">
        <v>326</v>
      </c>
      <c r="S204" s="173" t="s">
        <v>221</v>
      </c>
      <c r="T204" s="174" t="s">
        <v>221</v>
      </c>
      <c r="U204" s="160">
        <v>6.0000000000000001E-3</v>
      </c>
      <c r="V204" s="160">
        <f>ROUND(E204*U204,2)</f>
        <v>17.46</v>
      </c>
      <c r="W204" s="160"/>
      <c r="X204" s="151"/>
      <c r="Y204" s="151"/>
      <c r="Z204" s="151"/>
      <c r="AA204" s="151"/>
      <c r="AB204" s="151"/>
      <c r="AC204" s="151"/>
      <c r="AD204" s="151"/>
      <c r="AE204" s="151"/>
      <c r="AF204" s="151"/>
      <c r="AG204" s="151" t="s">
        <v>247</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58"/>
      <c r="B205" s="159"/>
      <c r="C205" s="194" t="s">
        <v>327</v>
      </c>
      <c r="D205" s="189"/>
      <c r="E205" s="190"/>
      <c r="F205" s="160"/>
      <c r="G205" s="160"/>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251</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5" t="s">
        <v>331</v>
      </c>
      <c r="D206" s="191"/>
      <c r="E206" s="192"/>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251</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58"/>
      <c r="B207" s="159"/>
      <c r="C207" s="196" t="s">
        <v>332</v>
      </c>
      <c r="D207" s="191"/>
      <c r="E207" s="192">
        <v>970</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251</v>
      </c>
      <c r="AH207" s="151">
        <v>2</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195" t="s">
        <v>333</v>
      </c>
      <c r="D208" s="191"/>
      <c r="E208" s="192"/>
      <c r="F208" s="160"/>
      <c r="G208" s="160"/>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251</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c r="A209" s="158"/>
      <c r="B209" s="159"/>
      <c r="C209" s="194" t="s">
        <v>334</v>
      </c>
      <c r="D209" s="189"/>
      <c r="E209" s="190">
        <v>2910</v>
      </c>
      <c r="F209" s="160"/>
      <c r="G209" s="160"/>
      <c r="H209" s="160"/>
      <c r="I209" s="160"/>
      <c r="J209" s="160"/>
      <c r="K209" s="160"/>
      <c r="L209" s="160"/>
      <c r="M209" s="160"/>
      <c r="N209" s="160"/>
      <c r="O209" s="160"/>
      <c r="P209" s="160"/>
      <c r="Q209" s="160"/>
      <c r="R209" s="160"/>
      <c r="S209" s="160"/>
      <c r="T209" s="160"/>
      <c r="U209" s="160"/>
      <c r="V209" s="160"/>
      <c r="W209" s="160"/>
      <c r="X209" s="151"/>
      <c r="Y209" s="151"/>
      <c r="Z209" s="151"/>
      <c r="AA209" s="151"/>
      <c r="AB209" s="151"/>
      <c r="AC209" s="151"/>
      <c r="AD209" s="151"/>
      <c r="AE209" s="151"/>
      <c r="AF209" s="151"/>
      <c r="AG209" s="151" t="s">
        <v>251</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c r="A210" s="168">
        <v>19</v>
      </c>
      <c r="B210" s="169" t="s">
        <v>335</v>
      </c>
      <c r="C210" s="185" t="s">
        <v>336</v>
      </c>
      <c r="D210" s="170" t="s">
        <v>245</v>
      </c>
      <c r="E210" s="171">
        <v>970</v>
      </c>
      <c r="F210" s="172"/>
      <c r="G210" s="173">
        <f>ROUND(E210*F210,2)</f>
        <v>0</v>
      </c>
      <c r="H210" s="172">
        <v>0</v>
      </c>
      <c r="I210" s="173">
        <f>ROUND(E210*H210,2)</f>
        <v>0</v>
      </c>
      <c r="J210" s="172">
        <v>36.9</v>
      </c>
      <c r="K210" s="173">
        <f>ROUND(E210*J210,2)</f>
        <v>35793</v>
      </c>
      <c r="L210" s="173">
        <v>21</v>
      </c>
      <c r="M210" s="173">
        <f>G210*(1+L210/100)</f>
        <v>0</v>
      </c>
      <c r="N210" s="173">
        <v>0</v>
      </c>
      <c r="O210" s="173">
        <f>ROUND(E210*N210,2)</f>
        <v>0</v>
      </c>
      <c r="P210" s="173">
        <v>0</v>
      </c>
      <c r="Q210" s="173">
        <f>ROUND(E210*P210,2)</f>
        <v>0</v>
      </c>
      <c r="R210" s="173" t="s">
        <v>326</v>
      </c>
      <c r="S210" s="173" t="s">
        <v>221</v>
      </c>
      <c r="T210" s="174" t="s">
        <v>221</v>
      </c>
      <c r="U210" s="160">
        <v>0.105</v>
      </c>
      <c r="V210" s="160">
        <f>ROUND(E210*U210,2)</f>
        <v>101.85</v>
      </c>
      <c r="W210" s="160"/>
      <c r="X210" s="151"/>
      <c r="Y210" s="151"/>
      <c r="Z210" s="151"/>
      <c r="AA210" s="151"/>
      <c r="AB210" s="151"/>
      <c r="AC210" s="151"/>
      <c r="AD210" s="151"/>
      <c r="AE210" s="151"/>
      <c r="AF210" s="151"/>
      <c r="AG210" s="151" t="s">
        <v>247</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94" t="s">
        <v>327</v>
      </c>
      <c r="D211" s="189"/>
      <c r="E211" s="190"/>
      <c r="F211" s="160"/>
      <c r="G211" s="160"/>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251</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94" t="s">
        <v>328</v>
      </c>
      <c r="D212" s="189"/>
      <c r="E212" s="190">
        <v>970</v>
      </c>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251</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68">
        <v>20</v>
      </c>
      <c r="B213" s="169" t="s">
        <v>337</v>
      </c>
      <c r="C213" s="185" t="s">
        <v>338</v>
      </c>
      <c r="D213" s="170" t="s">
        <v>245</v>
      </c>
      <c r="E213" s="171">
        <v>970</v>
      </c>
      <c r="F213" s="172"/>
      <c r="G213" s="173">
        <f>ROUND(E213*F213,2)</f>
        <v>0</v>
      </c>
      <c r="H213" s="172">
        <v>0</v>
      </c>
      <c r="I213" s="173">
        <f>ROUND(E213*H213,2)</f>
        <v>0</v>
      </c>
      <c r="J213" s="172">
        <v>10.3</v>
      </c>
      <c r="K213" s="173">
        <f>ROUND(E213*J213,2)</f>
        <v>9991</v>
      </c>
      <c r="L213" s="173">
        <v>21</v>
      </c>
      <c r="M213" s="173">
        <f>G213*(1+L213/100)</f>
        <v>0</v>
      </c>
      <c r="N213" s="173">
        <v>0</v>
      </c>
      <c r="O213" s="173">
        <f>ROUND(E213*N213,2)</f>
        <v>0</v>
      </c>
      <c r="P213" s="173">
        <v>0</v>
      </c>
      <c r="Q213" s="173">
        <f>ROUND(E213*P213,2)</f>
        <v>0</v>
      </c>
      <c r="R213" s="173" t="s">
        <v>326</v>
      </c>
      <c r="S213" s="173" t="s">
        <v>221</v>
      </c>
      <c r="T213" s="174" t="s">
        <v>221</v>
      </c>
      <c r="U213" s="160">
        <v>0.04</v>
      </c>
      <c r="V213" s="160">
        <f>ROUND(E213*U213,2)</f>
        <v>38.799999999999997</v>
      </c>
      <c r="W213" s="160"/>
      <c r="X213" s="151"/>
      <c r="Y213" s="151"/>
      <c r="Z213" s="151"/>
      <c r="AA213" s="151"/>
      <c r="AB213" s="151"/>
      <c r="AC213" s="151"/>
      <c r="AD213" s="151"/>
      <c r="AE213" s="151"/>
      <c r="AF213" s="151"/>
      <c r="AG213" s="151" t="s">
        <v>247</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194" t="s">
        <v>327</v>
      </c>
      <c r="D214" s="189"/>
      <c r="E214" s="190"/>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251</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4" t="s">
        <v>328</v>
      </c>
      <c r="D215" s="189"/>
      <c r="E215" s="190">
        <v>970</v>
      </c>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251</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33.75" outlineLevel="1">
      <c r="A216" s="168">
        <v>21</v>
      </c>
      <c r="B216" s="169" t="s">
        <v>339</v>
      </c>
      <c r="C216" s="185" t="s">
        <v>340</v>
      </c>
      <c r="D216" s="170" t="s">
        <v>245</v>
      </c>
      <c r="E216" s="171">
        <v>2910</v>
      </c>
      <c r="F216" s="172"/>
      <c r="G216" s="173">
        <f>ROUND(E216*F216,2)</f>
        <v>0</v>
      </c>
      <c r="H216" s="172">
        <v>7.7</v>
      </c>
      <c r="I216" s="173">
        <f>ROUND(E216*H216,2)</f>
        <v>22407</v>
      </c>
      <c r="J216" s="172">
        <v>0</v>
      </c>
      <c r="K216" s="173">
        <f>ROUND(E216*J216,2)</f>
        <v>0</v>
      </c>
      <c r="L216" s="173">
        <v>21</v>
      </c>
      <c r="M216" s="173">
        <f>G216*(1+L216/100)</f>
        <v>0</v>
      </c>
      <c r="N216" s="173">
        <v>0</v>
      </c>
      <c r="O216" s="173">
        <f>ROUND(E216*N216,2)</f>
        <v>0</v>
      </c>
      <c r="P216" s="173">
        <v>0</v>
      </c>
      <c r="Q216" s="173">
        <f>ROUND(E216*P216,2)</f>
        <v>0</v>
      </c>
      <c r="R216" s="173" t="s">
        <v>326</v>
      </c>
      <c r="S216" s="173" t="s">
        <v>221</v>
      </c>
      <c r="T216" s="174" t="s">
        <v>221</v>
      </c>
      <c r="U216" s="160">
        <v>0</v>
      </c>
      <c r="V216" s="160">
        <f>ROUND(E216*U216,2)</f>
        <v>0</v>
      </c>
      <c r="W216" s="160"/>
      <c r="X216" s="151"/>
      <c r="Y216" s="151"/>
      <c r="Z216" s="151"/>
      <c r="AA216" s="151"/>
      <c r="AB216" s="151"/>
      <c r="AC216" s="151"/>
      <c r="AD216" s="151"/>
      <c r="AE216" s="151"/>
      <c r="AF216" s="151"/>
      <c r="AG216" s="151" t="s">
        <v>247</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194" t="s">
        <v>327</v>
      </c>
      <c r="D217" s="189"/>
      <c r="E217" s="190"/>
      <c r="F217" s="160"/>
      <c r="G217" s="160"/>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251</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195" t="s">
        <v>331</v>
      </c>
      <c r="D218" s="191"/>
      <c r="E218" s="192"/>
      <c r="F218" s="160"/>
      <c r="G218" s="160"/>
      <c r="H218" s="160"/>
      <c r="I218" s="160"/>
      <c r="J218" s="160"/>
      <c r="K218" s="160"/>
      <c r="L218" s="160"/>
      <c r="M218" s="160"/>
      <c r="N218" s="160"/>
      <c r="O218" s="160"/>
      <c r="P218" s="160"/>
      <c r="Q218" s="160"/>
      <c r="R218" s="160"/>
      <c r="S218" s="160"/>
      <c r="T218" s="160"/>
      <c r="U218" s="160"/>
      <c r="V218" s="160"/>
      <c r="W218" s="160"/>
      <c r="X218" s="151"/>
      <c r="Y218" s="151"/>
      <c r="Z218" s="151"/>
      <c r="AA218" s="151"/>
      <c r="AB218" s="151"/>
      <c r="AC218" s="151"/>
      <c r="AD218" s="151"/>
      <c r="AE218" s="151"/>
      <c r="AF218" s="151"/>
      <c r="AG218" s="151" t="s">
        <v>251</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196" t="s">
        <v>332</v>
      </c>
      <c r="D219" s="191"/>
      <c r="E219" s="192">
        <v>970</v>
      </c>
      <c r="F219" s="160"/>
      <c r="G219" s="160"/>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251</v>
      </c>
      <c r="AH219" s="151">
        <v>2</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195" t="s">
        <v>333</v>
      </c>
      <c r="D220" s="191"/>
      <c r="E220" s="192"/>
      <c r="F220" s="160"/>
      <c r="G220" s="160"/>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251</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4" t="s">
        <v>334</v>
      </c>
      <c r="D221" s="189"/>
      <c r="E221" s="190">
        <v>2910</v>
      </c>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251</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c r="A222" s="168">
        <v>22</v>
      </c>
      <c r="B222" s="169" t="s">
        <v>341</v>
      </c>
      <c r="C222" s="185" t="s">
        <v>342</v>
      </c>
      <c r="D222" s="170" t="s">
        <v>245</v>
      </c>
      <c r="E222" s="171">
        <v>970</v>
      </c>
      <c r="F222" s="172"/>
      <c r="G222" s="173">
        <f>ROUND(E222*F222,2)</f>
        <v>0</v>
      </c>
      <c r="H222" s="172">
        <v>0</v>
      </c>
      <c r="I222" s="173">
        <f>ROUND(E222*H222,2)</f>
        <v>0</v>
      </c>
      <c r="J222" s="172">
        <v>6.1</v>
      </c>
      <c r="K222" s="173">
        <f>ROUND(E222*J222,2)</f>
        <v>5917</v>
      </c>
      <c r="L222" s="173">
        <v>21</v>
      </c>
      <c r="M222" s="173">
        <f>G222*(1+L222/100)</f>
        <v>0</v>
      </c>
      <c r="N222" s="173">
        <v>0</v>
      </c>
      <c r="O222" s="173">
        <f>ROUND(E222*N222,2)</f>
        <v>0</v>
      </c>
      <c r="P222" s="173">
        <v>0</v>
      </c>
      <c r="Q222" s="173">
        <f>ROUND(E222*P222,2)</f>
        <v>0</v>
      </c>
      <c r="R222" s="173" t="s">
        <v>326</v>
      </c>
      <c r="S222" s="173" t="s">
        <v>221</v>
      </c>
      <c r="T222" s="174" t="s">
        <v>221</v>
      </c>
      <c r="U222" s="160">
        <v>2.4E-2</v>
      </c>
      <c r="V222" s="160">
        <f>ROUND(E222*U222,2)</f>
        <v>23.28</v>
      </c>
      <c r="W222" s="160"/>
      <c r="X222" s="151"/>
      <c r="Y222" s="151"/>
      <c r="Z222" s="151"/>
      <c r="AA222" s="151"/>
      <c r="AB222" s="151"/>
      <c r="AC222" s="151"/>
      <c r="AD222" s="151"/>
      <c r="AE222" s="151"/>
      <c r="AF222" s="151"/>
      <c r="AG222" s="151" t="s">
        <v>247</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194" t="s">
        <v>327</v>
      </c>
      <c r="D223" s="189"/>
      <c r="E223" s="190"/>
      <c r="F223" s="160"/>
      <c r="G223" s="16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251</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194" t="s">
        <v>328</v>
      </c>
      <c r="D224" s="189"/>
      <c r="E224" s="190">
        <v>970</v>
      </c>
      <c r="F224" s="160"/>
      <c r="G224" s="160"/>
      <c r="H224" s="160"/>
      <c r="I224" s="160"/>
      <c r="J224" s="160"/>
      <c r="K224" s="160"/>
      <c r="L224" s="160"/>
      <c r="M224" s="160"/>
      <c r="N224" s="160"/>
      <c r="O224" s="160"/>
      <c r="P224" s="160"/>
      <c r="Q224" s="160"/>
      <c r="R224" s="160"/>
      <c r="S224" s="160"/>
      <c r="T224" s="160"/>
      <c r="U224" s="160"/>
      <c r="V224" s="160"/>
      <c r="W224" s="160"/>
      <c r="X224" s="151"/>
      <c r="Y224" s="151"/>
      <c r="Z224" s="151"/>
      <c r="AA224" s="151"/>
      <c r="AB224" s="151"/>
      <c r="AC224" s="151"/>
      <c r="AD224" s="151"/>
      <c r="AE224" s="151"/>
      <c r="AF224" s="151"/>
      <c r="AG224" s="151" t="s">
        <v>251</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c r="A225" s="162" t="s">
        <v>216</v>
      </c>
      <c r="B225" s="163" t="s">
        <v>132</v>
      </c>
      <c r="C225" s="183" t="s">
        <v>133</v>
      </c>
      <c r="D225" s="164"/>
      <c r="E225" s="165"/>
      <c r="F225" s="166"/>
      <c r="G225" s="166">
        <f>SUMIF(AG226:AG230,"&lt;&gt;NOR",G226:G230)</f>
        <v>0</v>
      </c>
      <c r="H225" s="166"/>
      <c r="I225" s="166">
        <f>SUM(I226:I230)</f>
        <v>0</v>
      </c>
      <c r="J225" s="166"/>
      <c r="K225" s="166">
        <f>SUM(K226:K230)</f>
        <v>26576.54</v>
      </c>
      <c r="L225" s="166"/>
      <c r="M225" s="166">
        <f>SUM(M226:M230)</f>
        <v>0</v>
      </c>
      <c r="N225" s="166"/>
      <c r="O225" s="166">
        <f>SUM(O226:O230)</f>
        <v>0</v>
      </c>
      <c r="P225" s="166"/>
      <c r="Q225" s="166">
        <f>SUM(Q226:Q230)</f>
        <v>0</v>
      </c>
      <c r="R225" s="166"/>
      <c r="S225" s="166"/>
      <c r="T225" s="167"/>
      <c r="U225" s="161"/>
      <c r="V225" s="161">
        <f>SUM(V226:V230)</f>
        <v>78.36</v>
      </c>
      <c r="W225" s="161"/>
      <c r="AG225" t="s">
        <v>217</v>
      </c>
    </row>
    <row r="226" spans="1:60" ht="33.75" outlineLevel="1">
      <c r="A226" s="168">
        <v>30</v>
      </c>
      <c r="B226" s="169" t="s">
        <v>346</v>
      </c>
      <c r="C226" s="185" t="s">
        <v>347</v>
      </c>
      <c r="D226" s="170" t="s">
        <v>348</v>
      </c>
      <c r="E226" s="171">
        <v>30.40794</v>
      </c>
      <c r="F226" s="172"/>
      <c r="G226" s="173">
        <f>ROUND(E226*F226,2)</f>
        <v>0</v>
      </c>
      <c r="H226" s="172">
        <v>0</v>
      </c>
      <c r="I226" s="173">
        <f>ROUND(E226*H226,2)</f>
        <v>0</v>
      </c>
      <c r="J226" s="172">
        <v>874</v>
      </c>
      <c r="K226" s="173">
        <f>ROUND(E226*J226,2)</f>
        <v>26576.54</v>
      </c>
      <c r="L226" s="173">
        <v>21</v>
      </c>
      <c r="M226" s="173">
        <f>G226*(1+L226/100)</f>
        <v>0</v>
      </c>
      <c r="N226" s="173">
        <v>0</v>
      </c>
      <c r="O226" s="173">
        <f>ROUND(E226*N226,2)</f>
        <v>0</v>
      </c>
      <c r="P226" s="173">
        <v>0</v>
      </c>
      <c r="Q226" s="173">
        <f>ROUND(E226*P226,2)</f>
        <v>0</v>
      </c>
      <c r="R226" s="173" t="s">
        <v>267</v>
      </c>
      <c r="S226" s="173" t="s">
        <v>221</v>
      </c>
      <c r="T226" s="174" t="s">
        <v>221</v>
      </c>
      <c r="U226" s="160">
        <v>2.577</v>
      </c>
      <c r="V226" s="160">
        <f>ROUND(E226*U226,2)</f>
        <v>78.36</v>
      </c>
      <c r="W226" s="160"/>
      <c r="X226" s="151"/>
      <c r="Y226" s="151"/>
      <c r="Z226" s="151"/>
      <c r="AA226" s="151"/>
      <c r="AB226" s="151"/>
      <c r="AC226" s="151"/>
      <c r="AD226" s="151"/>
      <c r="AE226" s="151"/>
      <c r="AF226" s="151"/>
      <c r="AG226" s="151" t="s">
        <v>349</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253" t="s">
        <v>350</v>
      </c>
      <c r="D227" s="254"/>
      <c r="E227" s="254"/>
      <c r="F227" s="254"/>
      <c r="G227" s="254"/>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249</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194" t="s">
        <v>351</v>
      </c>
      <c r="D228" s="189"/>
      <c r="E228" s="190"/>
      <c r="F228" s="160"/>
      <c r="G228" s="160"/>
      <c r="H228" s="160"/>
      <c r="I228" s="160"/>
      <c r="J228" s="160"/>
      <c r="K228" s="160"/>
      <c r="L228" s="160"/>
      <c r="M228" s="160"/>
      <c r="N228" s="160"/>
      <c r="O228" s="160"/>
      <c r="P228" s="160"/>
      <c r="Q228" s="160"/>
      <c r="R228" s="160"/>
      <c r="S228" s="160"/>
      <c r="T228" s="160"/>
      <c r="U228" s="160"/>
      <c r="V228" s="160"/>
      <c r="W228" s="160"/>
      <c r="X228" s="151"/>
      <c r="Y228" s="151"/>
      <c r="Z228" s="151"/>
      <c r="AA228" s="151"/>
      <c r="AB228" s="151"/>
      <c r="AC228" s="151"/>
      <c r="AD228" s="151"/>
      <c r="AE228" s="151"/>
      <c r="AF228" s="151"/>
      <c r="AG228" s="151" t="s">
        <v>251</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194" t="s">
        <v>352</v>
      </c>
      <c r="D229" s="189"/>
      <c r="E229" s="190"/>
      <c r="F229" s="160"/>
      <c r="G229" s="160"/>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251</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c r="A230" s="158"/>
      <c r="B230" s="159"/>
      <c r="C230" s="194" t="s">
        <v>353</v>
      </c>
      <c r="D230" s="189"/>
      <c r="E230" s="190">
        <v>30.40794</v>
      </c>
      <c r="F230" s="160"/>
      <c r="G230" s="160"/>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251</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c r="A231" s="162" t="s">
        <v>216</v>
      </c>
      <c r="B231" s="163" t="s">
        <v>151</v>
      </c>
      <c r="C231" s="183" t="s">
        <v>152</v>
      </c>
      <c r="D231" s="164"/>
      <c r="E231" s="165"/>
      <c r="F231" s="166"/>
      <c r="G231" s="166">
        <f>SUMIF(AG232:AG267,"&lt;&gt;NOR",G232:G267)</f>
        <v>0</v>
      </c>
      <c r="H231" s="166"/>
      <c r="I231" s="166">
        <f>SUM(I232:I267)</f>
        <v>34386.6</v>
      </c>
      <c r="J231" s="166"/>
      <c r="K231" s="166">
        <f>SUM(K232:K267)</f>
        <v>54589.26</v>
      </c>
      <c r="L231" s="166"/>
      <c r="M231" s="166">
        <f>SUM(M232:M267)</f>
        <v>0</v>
      </c>
      <c r="N231" s="166"/>
      <c r="O231" s="166">
        <f>SUM(O232:O267)</f>
        <v>0.26</v>
      </c>
      <c r="P231" s="166"/>
      <c r="Q231" s="166">
        <f>SUM(Q232:Q267)</f>
        <v>0.14000000000000001</v>
      </c>
      <c r="R231" s="166"/>
      <c r="S231" s="166"/>
      <c r="T231" s="167"/>
      <c r="U231" s="161"/>
      <c r="V231" s="161">
        <f>SUM(V232:V267)</f>
        <v>142.36000000000001</v>
      </c>
      <c r="W231" s="161"/>
      <c r="AG231" t="s">
        <v>217</v>
      </c>
    </row>
    <row r="232" spans="1:60" ht="22.5" outlineLevel="1">
      <c r="A232" s="168">
        <v>31</v>
      </c>
      <c r="B232" s="169" t="s">
        <v>354</v>
      </c>
      <c r="C232" s="185" t="s">
        <v>355</v>
      </c>
      <c r="D232" s="170" t="s">
        <v>266</v>
      </c>
      <c r="E232" s="171">
        <v>100.95</v>
      </c>
      <c r="F232" s="172"/>
      <c r="G232" s="173">
        <f>ROUND(E232*F232,2)</f>
        <v>0</v>
      </c>
      <c r="H232" s="172">
        <v>340.63</v>
      </c>
      <c r="I232" s="173">
        <f>ROUND(E232*H232,2)</f>
        <v>34386.6</v>
      </c>
      <c r="J232" s="172">
        <v>485.37</v>
      </c>
      <c r="K232" s="173">
        <f>ROUND(E232*J232,2)</f>
        <v>48998.1</v>
      </c>
      <c r="L232" s="173">
        <v>21</v>
      </c>
      <c r="M232" s="173">
        <f>G232*(1+L232/100)</f>
        <v>0</v>
      </c>
      <c r="N232" s="173">
        <v>2.5400000000000002E-3</v>
      </c>
      <c r="O232" s="173">
        <f>ROUND(E232*N232,2)</f>
        <v>0.26</v>
      </c>
      <c r="P232" s="173">
        <v>0</v>
      </c>
      <c r="Q232" s="173">
        <f>ROUND(E232*P232,2)</f>
        <v>0</v>
      </c>
      <c r="R232" s="173" t="s">
        <v>356</v>
      </c>
      <c r="S232" s="173" t="s">
        <v>221</v>
      </c>
      <c r="T232" s="174" t="s">
        <v>221</v>
      </c>
      <c r="U232" s="160">
        <v>1.319</v>
      </c>
      <c r="V232" s="160">
        <f>ROUND(E232*U232,2)</f>
        <v>133.15</v>
      </c>
      <c r="W232" s="160"/>
      <c r="X232" s="151"/>
      <c r="Y232" s="151"/>
      <c r="Z232" s="151"/>
      <c r="AA232" s="151"/>
      <c r="AB232" s="151"/>
      <c r="AC232" s="151"/>
      <c r="AD232" s="151"/>
      <c r="AE232" s="151"/>
      <c r="AF232" s="151"/>
      <c r="AG232" s="151" t="s">
        <v>357</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253" t="s">
        <v>358</v>
      </c>
      <c r="D233" s="254"/>
      <c r="E233" s="254"/>
      <c r="F233" s="254"/>
      <c r="G233" s="254"/>
      <c r="H233" s="160"/>
      <c r="I233" s="160"/>
      <c r="J233" s="160"/>
      <c r="K233" s="160"/>
      <c r="L233" s="160"/>
      <c r="M233" s="160"/>
      <c r="N233" s="160"/>
      <c r="O233" s="160"/>
      <c r="P233" s="160"/>
      <c r="Q233" s="160"/>
      <c r="R233" s="160"/>
      <c r="S233" s="160"/>
      <c r="T233" s="160"/>
      <c r="U233" s="160"/>
      <c r="V233" s="160"/>
      <c r="W233" s="160"/>
      <c r="X233" s="151"/>
      <c r="Y233" s="151"/>
      <c r="Z233" s="151"/>
      <c r="AA233" s="151"/>
      <c r="AB233" s="151"/>
      <c r="AC233" s="151"/>
      <c r="AD233" s="151"/>
      <c r="AE233" s="151"/>
      <c r="AF233" s="151"/>
      <c r="AG233" s="151" t="s">
        <v>249</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194" t="s">
        <v>359</v>
      </c>
      <c r="D234" s="189"/>
      <c r="E234" s="190"/>
      <c r="F234" s="160"/>
      <c r="G234" s="160"/>
      <c r="H234" s="160"/>
      <c r="I234" s="160"/>
      <c r="J234" s="160"/>
      <c r="K234" s="160"/>
      <c r="L234" s="160"/>
      <c r="M234" s="160"/>
      <c r="N234" s="160"/>
      <c r="O234" s="160"/>
      <c r="P234" s="160"/>
      <c r="Q234" s="160"/>
      <c r="R234" s="160"/>
      <c r="S234" s="160"/>
      <c r="T234" s="160"/>
      <c r="U234" s="160"/>
      <c r="V234" s="160"/>
      <c r="W234" s="160"/>
      <c r="X234" s="151"/>
      <c r="Y234" s="151"/>
      <c r="Z234" s="151"/>
      <c r="AA234" s="151"/>
      <c r="AB234" s="151"/>
      <c r="AC234" s="151"/>
      <c r="AD234" s="151"/>
      <c r="AE234" s="151"/>
      <c r="AF234" s="151"/>
      <c r="AG234" s="151" t="s">
        <v>251</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194" t="s">
        <v>360</v>
      </c>
      <c r="D235" s="189"/>
      <c r="E235" s="190"/>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251</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4" t="s">
        <v>361</v>
      </c>
      <c r="D236" s="189"/>
      <c r="E236" s="190"/>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251</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4" t="s">
        <v>362</v>
      </c>
      <c r="D237" s="189"/>
      <c r="E237" s="190">
        <v>3.2</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251</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c r="A238" s="158"/>
      <c r="B238" s="159"/>
      <c r="C238" s="194" t="s">
        <v>363</v>
      </c>
      <c r="D238" s="189"/>
      <c r="E238" s="190">
        <v>3</v>
      </c>
      <c r="F238" s="160"/>
      <c r="G238" s="160"/>
      <c r="H238" s="160"/>
      <c r="I238" s="160"/>
      <c r="J238" s="160"/>
      <c r="K238" s="160"/>
      <c r="L238" s="160"/>
      <c r="M238" s="160"/>
      <c r="N238" s="160"/>
      <c r="O238" s="160"/>
      <c r="P238" s="160"/>
      <c r="Q238" s="160"/>
      <c r="R238" s="160"/>
      <c r="S238" s="160"/>
      <c r="T238" s="160"/>
      <c r="U238" s="160"/>
      <c r="V238" s="160"/>
      <c r="W238" s="160"/>
      <c r="X238" s="151"/>
      <c r="Y238" s="151"/>
      <c r="Z238" s="151"/>
      <c r="AA238" s="151"/>
      <c r="AB238" s="151"/>
      <c r="AC238" s="151"/>
      <c r="AD238" s="151"/>
      <c r="AE238" s="151"/>
      <c r="AF238" s="151"/>
      <c r="AG238" s="151" t="s">
        <v>251</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194" t="s">
        <v>364</v>
      </c>
      <c r="D239" s="189"/>
      <c r="E239" s="190">
        <v>14.4</v>
      </c>
      <c r="F239" s="160"/>
      <c r="G239" s="160"/>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251</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58"/>
      <c r="B240" s="159"/>
      <c r="C240" s="194" t="s">
        <v>365</v>
      </c>
      <c r="D240" s="189"/>
      <c r="E240" s="190">
        <v>1.9</v>
      </c>
      <c r="F240" s="160"/>
      <c r="G240" s="160"/>
      <c r="H240" s="160"/>
      <c r="I240" s="160"/>
      <c r="J240" s="160"/>
      <c r="K240" s="160"/>
      <c r="L240" s="160"/>
      <c r="M240" s="160"/>
      <c r="N240" s="160"/>
      <c r="O240" s="160"/>
      <c r="P240" s="160"/>
      <c r="Q240" s="160"/>
      <c r="R240" s="160"/>
      <c r="S240" s="160"/>
      <c r="T240" s="160"/>
      <c r="U240" s="160"/>
      <c r="V240" s="160"/>
      <c r="W240" s="160"/>
      <c r="X240" s="151"/>
      <c r="Y240" s="151"/>
      <c r="Z240" s="151"/>
      <c r="AA240" s="151"/>
      <c r="AB240" s="151"/>
      <c r="AC240" s="151"/>
      <c r="AD240" s="151"/>
      <c r="AE240" s="151"/>
      <c r="AF240" s="151"/>
      <c r="AG240" s="151" t="s">
        <v>251</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4" t="s">
        <v>366</v>
      </c>
      <c r="D241" s="189"/>
      <c r="E241" s="190">
        <v>67.2</v>
      </c>
      <c r="F241" s="160"/>
      <c r="G241" s="160"/>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251</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58"/>
      <c r="B242" s="159"/>
      <c r="C242" s="194" t="s">
        <v>320</v>
      </c>
      <c r="D242" s="189"/>
      <c r="E242" s="190">
        <v>3</v>
      </c>
      <c r="F242" s="160"/>
      <c r="G242" s="160"/>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251</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194" t="s">
        <v>321</v>
      </c>
      <c r="D243" s="189"/>
      <c r="E243" s="190">
        <v>3.75</v>
      </c>
      <c r="F243" s="160"/>
      <c r="G243" s="160"/>
      <c r="H243" s="160"/>
      <c r="I243" s="160"/>
      <c r="J243" s="160"/>
      <c r="K243" s="160"/>
      <c r="L243" s="160"/>
      <c r="M243" s="160"/>
      <c r="N243" s="160"/>
      <c r="O243" s="160"/>
      <c r="P243" s="160"/>
      <c r="Q243" s="160"/>
      <c r="R243" s="160"/>
      <c r="S243" s="160"/>
      <c r="T243" s="160"/>
      <c r="U243" s="160"/>
      <c r="V243" s="160"/>
      <c r="W243" s="160"/>
      <c r="X243" s="151"/>
      <c r="Y243" s="151"/>
      <c r="Z243" s="151"/>
      <c r="AA243" s="151"/>
      <c r="AB243" s="151"/>
      <c r="AC243" s="151"/>
      <c r="AD243" s="151"/>
      <c r="AE243" s="151"/>
      <c r="AF243" s="151"/>
      <c r="AG243" s="151" t="s">
        <v>251</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58"/>
      <c r="B244" s="159"/>
      <c r="C244" s="194" t="s">
        <v>322</v>
      </c>
      <c r="D244" s="189"/>
      <c r="E244" s="190">
        <v>4.5</v>
      </c>
      <c r="F244" s="160"/>
      <c r="G244" s="160"/>
      <c r="H244" s="160"/>
      <c r="I244" s="160"/>
      <c r="J244" s="160"/>
      <c r="K244" s="160"/>
      <c r="L244" s="160"/>
      <c r="M244" s="160"/>
      <c r="N244" s="160"/>
      <c r="O244" s="160"/>
      <c r="P244" s="160"/>
      <c r="Q244" s="160"/>
      <c r="R244" s="160"/>
      <c r="S244" s="160"/>
      <c r="T244" s="160"/>
      <c r="U244" s="160"/>
      <c r="V244" s="160"/>
      <c r="W244" s="160"/>
      <c r="X244" s="151"/>
      <c r="Y244" s="151"/>
      <c r="Z244" s="151"/>
      <c r="AA244" s="151"/>
      <c r="AB244" s="151"/>
      <c r="AC244" s="151"/>
      <c r="AD244" s="151"/>
      <c r="AE244" s="151"/>
      <c r="AF244" s="151"/>
      <c r="AG244" s="151" t="s">
        <v>251</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68">
        <v>32</v>
      </c>
      <c r="B245" s="169" t="s">
        <v>367</v>
      </c>
      <c r="C245" s="185" t="s">
        <v>368</v>
      </c>
      <c r="D245" s="170" t="s">
        <v>266</v>
      </c>
      <c r="E245" s="171">
        <v>100.1</v>
      </c>
      <c r="F245" s="172"/>
      <c r="G245" s="173">
        <f>ROUND(E245*F245,2)</f>
        <v>0</v>
      </c>
      <c r="H245" s="172">
        <v>0</v>
      </c>
      <c r="I245" s="173">
        <f>ROUND(E245*H245,2)</f>
        <v>0</v>
      </c>
      <c r="J245" s="172">
        <v>38</v>
      </c>
      <c r="K245" s="173">
        <f>ROUND(E245*J245,2)</f>
        <v>3803.8</v>
      </c>
      <c r="L245" s="173">
        <v>21</v>
      </c>
      <c r="M245" s="173">
        <f>G245*(1+L245/100)</f>
        <v>0</v>
      </c>
      <c r="N245" s="173">
        <v>0</v>
      </c>
      <c r="O245" s="173">
        <f>ROUND(E245*N245,2)</f>
        <v>0</v>
      </c>
      <c r="P245" s="173">
        <v>1.3500000000000001E-3</v>
      </c>
      <c r="Q245" s="173">
        <f>ROUND(E245*P245,2)</f>
        <v>0.14000000000000001</v>
      </c>
      <c r="R245" s="173" t="s">
        <v>356</v>
      </c>
      <c r="S245" s="173" t="s">
        <v>221</v>
      </c>
      <c r="T245" s="174" t="s">
        <v>221</v>
      </c>
      <c r="U245" s="160">
        <v>9.1999999999999998E-2</v>
      </c>
      <c r="V245" s="160">
        <f>ROUND(E245*U245,2)</f>
        <v>9.2100000000000009</v>
      </c>
      <c r="W245" s="160"/>
      <c r="X245" s="151"/>
      <c r="Y245" s="151"/>
      <c r="Z245" s="151"/>
      <c r="AA245" s="151"/>
      <c r="AB245" s="151"/>
      <c r="AC245" s="151"/>
      <c r="AD245" s="151"/>
      <c r="AE245" s="151"/>
      <c r="AF245" s="151"/>
      <c r="AG245" s="151" t="s">
        <v>369</v>
      </c>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4" t="s">
        <v>370</v>
      </c>
      <c r="D246" s="189"/>
      <c r="E246" s="190"/>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251</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4" t="s">
        <v>253</v>
      </c>
      <c r="D247" s="189"/>
      <c r="E247" s="190"/>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251</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4" t="s">
        <v>371</v>
      </c>
      <c r="D248" s="189"/>
      <c r="E248" s="190">
        <v>9</v>
      </c>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251</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194" t="s">
        <v>372</v>
      </c>
      <c r="D249" s="189"/>
      <c r="E249" s="190">
        <v>2</v>
      </c>
      <c r="F249" s="160"/>
      <c r="G249" s="160"/>
      <c r="H249" s="160"/>
      <c r="I249" s="160"/>
      <c r="J249" s="160"/>
      <c r="K249" s="160"/>
      <c r="L249" s="160"/>
      <c r="M249" s="160"/>
      <c r="N249" s="160"/>
      <c r="O249" s="160"/>
      <c r="P249" s="160"/>
      <c r="Q249" s="160"/>
      <c r="R249" s="160"/>
      <c r="S249" s="160"/>
      <c r="T249" s="160"/>
      <c r="U249" s="160"/>
      <c r="V249" s="160"/>
      <c r="W249" s="160"/>
      <c r="X249" s="151"/>
      <c r="Y249" s="151"/>
      <c r="Z249" s="151"/>
      <c r="AA249" s="151"/>
      <c r="AB249" s="151"/>
      <c r="AC249" s="151"/>
      <c r="AD249" s="151"/>
      <c r="AE249" s="151"/>
      <c r="AF249" s="151"/>
      <c r="AG249" s="151" t="s">
        <v>251</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58"/>
      <c r="B250" s="159"/>
      <c r="C250" s="194" t="s">
        <v>373</v>
      </c>
      <c r="D250" s="189"/>
      <c r="E250" s="190">
        <v>12.6</v>
      </c>
      <c r="F250" s="160"/>
      <c r="G250" s="160"/>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251</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194" t="s">
        <v>258</v>
      </c>
      <c r="D251" s="189"/>
      <c r="E251" s="190"/>
      <c r="F251" s="160"/>
      <c r="G251" s="160"/>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251</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58"/>
      <c r="B252" s="159"/>
      <c r="C252" s="194" t="s">
        <v>374</v>
      </c>
      <c r="D252" s="189"/>
      <c r="E252" s="190">
        <v>7.2</v>
      </c>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251</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4" t="s">
        <v>375</v>
      </c>
      <c r="D253" s="189"/>
      <c r="E253" s="190">
        <v>1.5</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251</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58"/>
      <c r="B254" s="159"/>
      <c r="C254" s="194" t="s">
        <v>375</v>
      </c>
      <c r="D254" s="189"/>
      <c r="E254" s="190">
        <v>1.5</v>
      </c>
      <c r="F254" s="160"/>
      <c r="G254" s="160"/>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251</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4" t="s">
        <v>374</v>
      </c>
      <c r="D255" s="189"/>
      <c r="E255" s="190">
        <v>7.2</v>
      </c>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251</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c r="B256" s="159"/>
      <c r="C256" s="194" t="s">
        <v>376</v>
      </c>
      <c r="D256" s="189"/>
      <c r="E256" s="190">
        <v>19.2</v>
      </c>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251</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194" t="s">
        <v>377</v>
      </c>
      <c r="D257" s="189"/>
      <c r="E257" s="190">
        <v>1.8</v>
      </c>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251</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c r="A258" s="158"/>
      <c r="B258" s="159"/>
      <c r="C258" s="194" t="s">
        <v>263</v>
      </c>
      <c r="D258" s="189"/>
      <c r="E258" s="190"/>
      <c r="F258" s="160"/>
      <c r="G258" s="160"/>
      <c r="H258" s="160"/>
      <c r="I258" s="160"/>
      <c r="J258" s="160"/>
      <c r="K258" s="160"/>
      <c r="L258" s="160"/>
      <c r="M258" s="160"/>
      <c r="N258" s="160"/>
      <c r="O258" s="160"/>
      <c r="P258" s="160"/>
      <c r="Q258" s="160"/>
      <c r="R258" s="160"/>
      <c r="S258" s="160"/>
      <c r="T258" s="160"/>
      <c r="U258" s="160"/>
      <c r="V258" s="160"/>
      <c r="W258" s="160"/>
      <c r="X258" s="151"/>
      <c r="Y258" s="151"/>
      <c r="Z258" s="151"/>
      <c r="AA258" s="151"/>
      <c r="AB258" s="151"/>
      <c r="AC258" s="151"/>
      <c r="AD258" s="151"/>
      <c r="AE258" s="151"/>
      <c r="AF258" s="151"/>
      <c r="AG258" s="151" t="s">
        <v>251</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58"/>
      <c r="B259" s="159"/>
      <c r="C259" s="194" t="s">
        <v>378</v>
      </c>
      <c r="D259" s="189"/>
      <c r="E259" s="190">
        <v>14.4</v>
      </c>
      <c r="F259" s="160"/>
      <c r="G259" s="160"/>
      <c r="H259" s="160"/>
      <c r="I259" s="160"/>
      <c r="J259" s="160"/>
      <c r="K259" s="160"/>
      <c r="L259" s="160"/>
      <c r="M259" s="160"/>
      <c r="N259" s="160"/>
      <c r="O259" s="160"/>
      <c r="P259" s="160"/>
      <c r="Q259" s="160"/>
      <c r="R259" s="160"/>
      <c r="S259" s="160"/>
      <c r="T259" s="160"/>
      <c r="U259" s="160"/>
      <c r="V259" s="160"/>
      <c r="W259" s="160"/>
      <c r="X259" s="151"/>
      <c r="Y259" s="151"/>
      <c r="Z259" s="151"/>
      <c r="AA259" s="151"/>
      <c r="AB259" s="151"/>
      <c r="AC259" s="151"/>
      <c r="AD259" s="151"/>
      <c r="AE259" s="151"/>
      <c r="AF259" s="151"/>
      <c r="AG259" s="151" t="s">
        <v>251</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58"/>
      <c r="B260" s="159"/>
      <c r="C260" s="194" t="s">
        <v>379</v>
      </c>
      <c r="D260" s="189"/>
      <c r="E260" s="190">
        <v>3</v>
      </c>
      <c r="F260" s="160"/>
      <c r="G260" s="16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251</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4" t="s">
        <v>376</v>
      </c>
      <c r="D261" s="189"/>
      <c r="E261" s="190">
        <v>19.2</v>
      </c>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251</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4" t="s">
        <v>375</v>
      </c>
      <c r="D262" s="189"/>
      <c r="E262" s="190">
        <v>1.5</v>
      </c>
      <c r="F262" s="160"/>
      <c r="G262" s="160"/>
      <c r="H262" s="160"/>
      <c r="I262" s="160"/>
      <c r="J262" s="160"/>
      <c r="K262" s="160"/>
      <c r="L262" s="160"/>
      <c r="M262" s="160"/>
      <c r="N262" s="160"/>
      <c r="O262" s="160"/>
      <c r="P262" s="160"/>
      <c r="Q262" s="160"/>
      <c r="R262" s="160"/>
      <c r="S262" s="160"/>
      <c r="T262" s="160"/>
      <c r="U262" s="160"/>
      <c r="V262" s="160"/>
      <c r="W262" s="160"/>
      <c r="X262" s="151"/>
      <c r="Y262" s="151"/>
      <c r="Z262" s="151"/>
      <c r="AA262" s="151"/>
      <c r="AB262" s="151"/>
      <c r="AC262" s="151"/>
      <c r="AD262" s="151"/>
      <c r="AE262" s="151"/>
      <c r="AF262" s="151"/>
      <c r="AG262" s="151" t="s">
        <v>251</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68">
        <v>33</v>
      </c>
      <c r="B263" s="169" t="s">
        <v>380</v>
      </c>
      <c r="C263" s="185" t="s">
        <v>381</v>
      </c>
      <c r="D263" s="170" t="s">
        <v>0</v>
      </c>
      <c r="E263" s="171">
        <v>871.88499999999999</v>
      </c>
      <c r="F263" s="172"/>
      <c r="G263" s="173">
        <f>ROUND(E263*F263,2)</f>
        <v>0</v>
      </c>
      <c r="H263" s="172">
        <v>0</v>
      </c>
      <c r="I263" s="173">
        <f>ROUND(E263*H263,2)</f>
        <v>0</v>
      </c>
      <c r="J263" s="172">
        <v>2.0499999999999998</v>
      </c>
      <c r="K263" s="173">
        <f>ROUND(E263*J263,2)</f>
        <v>1787.36</v>
      </c>
      <c r="L263" s="173">
        <v>21</v>
      </c>
      <c r="M263" s="173">
        <f>G263*(1+L263/100)</f>
        <v>0</v>
      </c>
      <c r="N263" s="173">
        <v>0</v>
      </c>
      <c r="O263" s="173">
        <f>ROUND(E263*N263,2)</f>
        <v>0</v>
      </c>
      <c r="P263" s="173">
        <v>0</v>
      </c>
      <c r="Q263" s="173">
        <f>ROUND(E263*P263,2)</f>
        <v>0</v>
      </c>
      <c r="R263" s="173" t="s">
        <v>356</v>
      </c>
      <c r="S263" s="173" t="s">
        <v>221</v>
      </c>
      <c r="T263" s="174" t="s">
        <v>221</v>
      </c>
      <c r="U263" s="160">
        <v>0</v>
      </c>
      <c r="V263" s="160">
        <f>ROUND(E263*U263,2)</f>
        <v>0</v>
      </c>
      <c r="W263" s="160"/>
      <c r="X263" s="151"/>
      <c r="Y263" s="151"/>
      <c r="Z263" s="151"/>
      <c r="AA263" s="151"/>
      <c r="AB263" s="151"/>
      <c r="AC263" s="151"/>
      <c r="AD263" s="151"/>
      <c r="AE263" s="151"/>
      <c r="AF263" s="151"/>
      <c r="AG263" s="151" t="s">
        <v>349</v>
      </c>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253" t="s">
        <v>382</v>
      </c>
      <c r="D264" s="254"/>
      <c r="E264" s="254"/>
      <c r="F264" s="254"/>
      <c r="G264" s="254"/>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249</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194" t="s">
        <v>383</v>
      </c>
      <c r="D265" s="189"/>
      <c r="E265" s="190"/>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251</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58"/>
      <c r="B266" s="159"/>
      <c r="C266" s="194" t="s">
        <v>384</v>
      </c>
      <c r="D266" s="189"/>
      <c r="E266" s="190"/>
      <c r="F266" s="160"/>
      <c r="G266" s="160"/>
      <c r="H266" s="160"/>
      <c r="I266" s="160"/>
      <c r="J266" s="160"/>
      <c r="K266" s="160"/>
      <c r="L266" s="160"/>
      <c r="M266" s="160"/>
      <c r="N266" s="160"/>
      <c r="O266" s="160"/>
      <c r="P266" s="160"/>
      <c r="Q266" s="160"/>
      <c r="R266" s="160"/>
      <c r="S266" s="160"/>
      <c r="T266" s="160"/>
      <c r="U266" s="160"/>
      <c r="V266" s="160"/>
      <c r="W266" s="160"/>
      <c r="X266" s="151"/>
      <c r="Y266" s="151"/>
      <c r="Z266" s="151"/>
      <c r="AA266" s="151"/>
      <c r="AB266" s="151"/>
      <c r="AC266" s="151"/>
      <c r="AD266" s="151"/>
      <c r="AE266" s="151"/>
      <c r="AF266" s="151"/>
      <c r="AG266" s="151" t="s">
        <v>251</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c r="A267" s="158"/>
      <c r="B267" s="159"/>
      <c r="C267" s="194" t="s">
        <v>385</v>
      </c>
      <c r="D267" s="189"/>
      <c r="E267" s="190">
        <v>871.88499999999999</v>
      </c>
      <c r="F267" s="160"/>
      <c r="G267" s="160"/>
      <c r="H267" s="160"/>
      <c r="I267" s="160"/>
      <c r="J267" s="160"/>
      <c r="K267" s="160"/>
      <c r="L267" s="160"/>
      <c r="M267" s="160"/>
      <c r="N267" s="160"/>
      <c r="O267" s="160"/>
      <c r="P267" s="160"/>
      <c r="Q267" s="160"/>
      <c r="R267" s="160"/>
      <c r="S267" s="160"/>
      <c r="T267" s="160"/>
      <c r="U267" s="160"/>
      <c r="V267" s="160"/>
      <c r="W267" s="160"/>
      <c r="X267" s="151"/>
      <c r="Y267" s="151"/>
      <c r="Z267" s="151"/>
      <c r="AA267" s="151"/>
      <c r="AB267" s="151"/>
      <c r="AC267" s="151"/>
      <c r="AD267" s="151"/>
      <c r="AE267" s="151"/>
      <c r="AF267" s="151"/>
      <c r="AG267" s="151" t="s">
        <v>251</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c r="A268" s="162" t="s">
        <v>216</v>
      </c>
      <c r="B268" s="163" t="s">
        <v>153</v>
      </c>
      <c r="C268" s="183" t="s">
        <v>154</v>
      </c>
      <c r="D268" s="164"/>
      <c r="E268" s="165"/>
      <c r="F268" s="166"/>
      <c r="G268" s="166">
        <f>SUMIF(AG269:AG276,"&lt;&gt;NOR",G269:G276)</f>
        <v>0</v>
      </c>
      <c r="H268" s="166"/>
      <c r="I268" s="166">
        <f>SUM(I269:I276)</f>
        <v>781.5</v>
      </c>
      <c r="J268" s="166"/>
      <c r="K268" s="166">
        <f>SUM(K269:K276)</f>
        <v>2404.02</v>
      </c>
      <c r="L268" s="166"/>
      <c r="M268" s="166">
        <f>SUM(M269:M276)</f>
        <v>0</v>
      </c>
      <c r="N268" s="166"/>
      <c r="O268" s="166">
        <f>SUM(O269:O276)</f>
        <v>0.01</v>
      </c>
      <c r="P268" s="166"/>
      <c r="Q268" s="166">
        <f>SUM(Q269:Q276)</f>
        <v>0.15</v>
      </c>
      <c r="R268" s="166"/>
      <c r="S268" s="166"/>
      <c r="T268" s="167"/>
      <c r="U268" s="161"/>
      <c r="V268" s="161">
        <f>SUM(V269:V276)</f>
        <v>5.55</v>
      </c>
      <c r="W268" s="161"/>
      <c r="AG268" t="s">
        <v>217</v>
      </c>
    </row>
    <row r="269" spans="1:60" ht="22.5" outlineLevel="1">
      <c r="A269" s="168">
        <v>34</v>
      </c>
      <c r="B269" s="169" t="s">
        <v>386</v>
      </c>
      <c r="C269" s="185" t="s">
        <v>387</v>
      </c>
      <c r="D269" s="170" t="s">
        <v>388</v>
      </c>
      <c r="E269" s="171">
        <v>150</v>
      </c>
      <c r="F269" s="172"/>
      <c r="G269" s="173">
        <f>ROUND(E269*F269,2)</f>
        <v>0</v>
      </c>
      <c r="H269" s="172">
        <v>5.21</v>
      </c>
      <c r="I269" s="173">
        <f>ROUND(E269*H269,2)</f>
        <v>781.5</v>
      </c>
      <c r="J269" s="172">
        <v>15.59</v>
      </c>
      <c r="K269" s="173">
        <f>ROUND(E269*J269,2)</f>
        <v>2338.5</v>
      </c>
      <c r="L269" s="173">
        <v>21</v>
      </c>
      <c r="M269" s="173">
        <f>G269*(1+L269/100)</f>
        <v>0</v>
      </c>
      <c r="N269" s="173">
        <v>5.0000000000000002E-5</v>
      </c>
      <c r="O269" s="173">
        <f>ROUND(E269*N269,2)</f>
        <v>0.01</v>
      </c>
      <c r="P269" s="173">
        <v>1E-3</v>
      </c>
      <c r="Q269" s="173">
        <f>ROUND(E269*P269,2)</f>
        <v>0.15</v>
      </c>
      <c r="R269" s="173" t="s">
        <v>389</v>
      </c>
      <c r="S269" s="173" t="s">
        <v>221</v>
      </c>
      <c r="T269" s="174" t="s">
        <v>221</v>
      </c>
      <c r="U269" s="160">
        <v>3.6999999999999998E-2</v>
      </c>
      <c r="V269" s="160">
        <f>ROUND(E269*U269,2)</f>
        <v>5.55</v>
      </c>
      <c r="W269" s="160"/>
      <c r="X269" s="151"/>
      <c r="Y269" s="151"/>
      <c r="Z269" s="151"/>
      <c r="AA269" s="151"/>
      <c r="AB269" s="151"/>
      <c r="AC269" s="151"/>
      <c r="AD269" s="151"/>
      <c r="AE269" s="151"/>
      <c r="AF269" s="151"/>
      <c r="AG269" s="151" t="s">
        <v>369</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4" t="s">
        <v>390</v>
      </c>
      <c r="D270" s="189"/>
      <c r="E270" s="190"/>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251</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194" t="s">
        <v>391</v>
      </c>
      <c r="D271" s="189"/>
      <c r="E271" s="190">
        <v>150</v>
      </c>
      <c r="F271" s="160"/>
      <c r="G271" s="160"/>
      <c r="H271" s="160"/>
      <c r="I271" s="160"/>
      <c r="J271" s="160"/>
      <c r="K271" s="160"/>
      <c r="L271" s="160"/>
      <c r="M271" s="160"/>
      <c r="N271" s="160"/>
      <c r="O271" s="160"/>
      <c r="P271" s="160"/>
      <c r="Q271" s="160"/>
      <c r="R271" s="160"/>
      <c r="S271" s="160"/>
      <c r="T271" s="160"/>
      <c r="U271" s="160"/>
      <c r="V271" s="160"/>
      <c r="W271" s="160"/>
      <c r="X271" s="151"/>
      <c r="Y271" s="151"/>
      <c r="Z271" s="151"/>
      <c r="AA271" s="151"/>
      <c r="AB271" s="151"/>
      <c r="AC271" s="151"/>
      <c r="AD271" s="151"/>
      <c r="AE271" s="151"/>
      <c r="AF271" s="151"/>
      <c r="AG271" s="151" t="s">
        <v>251</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68">
        <v>35</v>
      </c>
      <c r="B272" s="169" t="s">
        <v>392</v>
      </c>
      <c r="C272" s="185" t="s">
        <v>393</v>
      </c>
      <c r="D272" s="170" t="s">
        <v>0</v>
      </c>
      <c r="E272" s="171">
        <v>31.2</v>
      </c>
      <c r="F272" s="172"/>
      <c r="G272" s="173">
        <f>ROUND(E272*F272,2)</f>
        <v>0</v>
      </c>
      <c r="H272" s="172">
        <v>0</v>
      </c>
      <c r="I272" s="173">
        <f>ROUND(E272*H272,2)</f>
        <v>0</v>
      </c>
      <c r="J272" s="172">
        <v>2.1</v>
      </c>
      <c r="K272" s="173">
        <f>ROUND(E272*J272,2)</f>
        <v>65.52</v>
      </c>
      <c r="L272" s="173">
        <v>21</v>
      </c>
      <c r="M272" s="173">
        <f>G272*(1+L272/100)</f>
        <v>0</v>
      </c>
      <c r="N272" s="173">
        <v>0</v>
      </c>
      <c r="O272" s="173">
        <f>ROUND(E272*N272,2)</f>
        <v>0</v>
      </c>
      <c r="P272" s="173">
        <v>0</v>
      </c>
      <c r="Q272" s="173">
        <f>ROUND(E272*P272,2)</f>
        <v>0</v>
      </c>
      <c r="R272" s="173" t="s">
        <v>389</v>
      </c>
      <c r="S272" s="173" t="s">
        <v>221</v>
      </c>
      <c r="T272" s="174" t="s">
        <v>221</v>
      </c>
      <c r="U272" s="160">
        <v>0</v>
      </c>
      <c r="V272" s="160">
        <f>ROUND(E272*U272,2)</f>
        <v>0</v>
      </c>
      <c r="W272" s="160"/>
      <c r="X272" s="151"/>
      <c r="Y272" s="151"/>
      <c r="Z272" s="151"/>
      <c r="AA272" s="151"/>
      <c r="AB272" s="151"/>
      <c r="AC272" s="151"/>
      <c r="AD272" s="151"/>
      <c r="AE272" s="151"/>
      <c r="AF272" s="151"/>
      <c r="AG272" s="151" t="s">
        <v>349</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58"/>
      <c r="B273" s="159"/>
      <c r="C273" s="253" t="s">
        <v>382</v>
      </c>
      <c r="D273" s="254"/>
      <c r="E273" s="254"/>
      <c r="F273" s="254"/>
      <c r="G273" s="254"/>
      <c r="H273" s="160"/>
      <c r="I273" s="160"/>
      <c r="J273" s="160"/>
      <c r="K273" s="160"/>
      <c r="L273" s="160"/>
      <c r="M273" s="160"/>
      <c r="N273" s="160"/>
      <c r="O273" s="160"/>
      <c r="P273" s="160"/>
      <c r="Q273" s="160"/>
      <c r="R273" s="160"/>
      <c r="S273" s="160"/>
      <c r="T273" s="160"/>
      <c r="U273" s="160"/>
      <c r="V273" s="160"/>
      <c r="W273" s="160"/>
      <c r="X273" s="151"/>
      <c r="Y273" s="151"/>
      <c r="Z273" s="151"/>
      <c r="AA273" s="151"/>
      <c r="AB273" s="151"/>
      <c r="AC273" s="151"/>
      <c r="AD273" s="151"/>
      <c r="AE273" s="151"/>
      <c r="AF273" s="151"/>
      <c r="AG273" s="151" t="s">
        <v>249</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194" t="s">
        <v>383</v>
      </c>
      <c r="D274" s="189"/>
      <c r="E274" s="190"/>
      <c r="F274" s="160"/>
      <c r="G274" s="160"/>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251</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58"/>
      <c r="B275" s="159"/>
      <c r="C275" s="194" t="s">
        <v>394</v>
      </c>
      <c r="D275" s="189"/>
      <c r="E275" s="190"/>
      <c r="F275" s="160"/>
      <c r="G275" s="160"/>
      <c r="H275" s="160"/>
      <c r="I275" s="160"/>
      <c r="J275" s="160"/>
      <c r="K275" s="160"/>
      <c r="L275" s="160"/>
      <c r="M275" s="160"/>
      <c r="N275" s="160"/>
      <c r="O275" s="160"/>
      <c r="P275" s="160"/>
      <c r="Q275" s="160"/>
      <c r="R275" s="160"/>
      <c r="S275" s="160"/>
      <c r="T275" s="160"/>
      <c r="U275" s="160"/>
      <c r="V275" s="160"/>
      <c r="W275" s="160"/>
      <c r="X275" s="151"/>
      <c r="Y275" s="151"/>
      <c r="Z275" s="151"/>
      <c r="AA275" s="151"/>
      <c r="AB275" s="151"/>
      <c r="AC275" s="151"/>
      <c r="AD275" s="151"/>
      <c r="AE275" s="151"/>
      <c r="AF275" s="151"/>
      <c r="AG275" s="151" t="s">
        <v>251</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58"/>
      <c r="B276" s="159"/>
      <c r="C276" s="194" t="s">
        <v>395</v>
      </c>
      <c r="D276" s="189"/>
      <c r="E276" s="190">
        <v>31.2</v>
      </c>
      <c r="F276" s="160"/>
      <c r="G276" s="160"/>
      <c r="H276" s="160"/>
      <c r="I276" s="160"/>
      <c r="J276" s="160"/>
      <c r="K276" s="160"/>
      <c r="L276" s="160"/>
      <c r="M276" s="160"/>
      <c r="N276" s="160"/>
      <c r="O276" s="160"/>
      <c r="P276" s="160"/>
      <c r="Q276" s="160"/>
      <c r="R276" s="160"/>
      <c r="S276" s="160"/>
      <c r="T276" s="160"/>
      <c r="U276" s="160"/>
      <c r="V276" s="160"/>
      <c r="W276" s="160"/>
      <c r="X276" s="151"/>
      <c r="Y276" s="151"/>
      <c r="Z276" s="151"/>
      <c r="AA276" s="151"/>
      <c r="AB276" s="151"/>
      <c r="AC276" s="151"/>
      <c r="AD276" s="151"/>
      <c r="AE276" s="151"/>
      <c r="AF276" s="151"/>
      <c r="AG276" s="151" t="s">
        <v>251</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c r="A277" s="162" t="s">
        <v>216</v>
      </c>
      <c r="B277" s="163" t="s">
        <v>159</v>
      </c>
      <c r="C277" s="183" t="s">
        <v>160</v>
      </c>
      <c r="D277" s="164"/>
      <c r="E277" s="165"/>
      <c r="F277" s="166"/>
      <c r="G277" s="166">
        <f>SUMIF(AG278:AG283,"&lt;&gt;NOR",G278:G283)</f>
        <v>0</v>
      </c>
      <c r="H277" s="166"/>
      <c r="I277" s="166">
        <f>SUM(I278:I283)</f>
        <v>1488.86</v>
      </c>
      <c r="J277" s="166"/>
      <c r="K277" s="166">
        <f>SUM(K278:K283)</f>
        <v>4187.1400000000003</v>
      </c>
      <c r="L277" s="166"/>
      <c r="M277" s="166">
        <f>SUM(M278:M283)</f>
        <v>0</v>
      </c>
      <c r="N277" s="166"/>
      <c r="O277" s="166">
        <f>SUM(O278:O283)</f>
        <v>0.05</v>
      </c>
      <c r="P277" s="166"/>
      <c r="Q277" s="166">
        <f>SUM(Q278:Q283)</f>
        <v>0</v>
      </c>
      <c r="R277" s="166"/>
      <c r="S277" s="166"/>
      <c r="T277" s="167"/>
      <c r="U277" s="161"/>
      <c r="V277" s="161">
        <f>SUM(V278:V283)</f>
        <v>11.74</v>
      </c>
      <c r="W277" s="161"/>
      <c r="AG277" t="s">
        <v>217</v>
      </c>
    </row>
    <row r="278" spans="1:60" outlineLevel="1">
      <c r="A278" s="168">
        <v>43</v>
      </c>
      <c r="B278" s="169" t="s">
        <v>397</v>
      </c>
      <c r="C278" s="185" t="s">
        <v>398</v>
      </c>
      <c r="D278" s="170" t="s">
        <v>245</v>
      </c>
      <c r="E278" s="171">
        <v>87.322999999999993</v>
      </c>
      <c r="F278" s="172"/>
      <c r="G278" s="173">
        <f>ROUND(E278*F278,2)</f>
        <v>0</v>
      </c>
      <c r="H278" s="172">
        <v>4.63</v>
      </c>
      <c r="I278" s="173">
        <f>ROUND(E278*H278,2)</f>
        <v>404.31</v>
      </c>
      <c r="J278" s="172">
        <v>11.57</v>
      </c>
      <c r="K278" s="173">
        <f>ROUND(E278*J278,2)</f>
        <v>1010.33</v>
      </c>
      <c r="L278" s="173">
        <v>21</v>
      </c>
      <c r="M278" s="173">
        <f>G278*(1+L278/100)</f>
        <v>0</v>
      </c>
      <c r="N278" s="173">
        <v>1.7000000000000001E-4</v>
      </c>
      <c r="O278" s="173">
        <f>ROUND(E278*N278,2)</f>
        <v>0.01</v>
      </c>
      <c r="P278" s="173">
        <v>0</v>
      </c>
      <c r="Q278" s="173">
        <f>ROUND(E278*P278,2)</f>
        <v>0</v>
      </c>
      <c r="R278" s="173" t="s">
        <v>399</v>
      </c>
      <c r="S278" s="173" t="s">
        <v>221</v>
      </c>
      <c r="T278" s="174" t="s">
        <v>221</v>
      </c>
      <c r="U278" s="160">
        <v>3.2480000000000002E-2</v>
      </c>
      <c r="V278" s="160">
        <f>ROUND(E278*U278,2)</f>
        <v>2.84</v>
      </c>
      <c r="W278" s="160"/>
      <c r="X278" s="151"/>
      <c r="Y278" s="151"/>
      <c r="Z278" s="151"/>
      <c r="AA278" s="151"/>
      <c r="AB278" s="151"/>
      <c r="AC278" s="151"/>
      <c r="AD278" s="151"/>
      <c r="AE278" s="151"/>
      <c r="AF278" s="151"/>
      <c r="AG278" s="151" t="s">
        <v>369</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194" t="s">
        <v>400</v>
      </c>
      <c r="D279" s="189"/>
      <c r="E279" s="190"/>
      <c r="F279" s="160"/>
      <c r="G279" s="160"/>
      <c r="H279" s="160"/>
      <c r="I279" s="160"/>
      <c r="J279" s="160"/>
      <c r="K279" s="160"/>
      <c r="L279" s="160"/>
      <c r="M279" s="160"/>
      <c r="N279" s="160"/>
      <c r="O279" s="160"/>
      <c r="P279" s="160"/>
      <c r="Q279" s="160"/>
      <c r="R279" s="160"/>
      <c r="S279" s="160"/>
      <c r="T279" s="160"/>
      <c r="U279" s="160"/>
      <c r="V279" s="160"/>
      <c r="W279" s="160"/>
      <c r="X279" s="151"/>
      <c r="Y279" s="151"/>
      <c r="Z279" s="151"/>
      <c r="AA279" s="151"/>
      <c r="AB279" s="151"/>
      <c r="AC279" s="151"/>
      <c r="AD279" s="151"/>
      <c r="AE279" s="151"/>
      <c r="AF279" s="151"/>
      <c r="AG279" s="151" t="s">
        <v>251</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4" t="s">
        <v>401</v>
      </c>
      <c r="D280" s="189"/>
      <c r="E280" s="190">
        <v>87.32</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251</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68">
        <v>44</v>
      </c>
      <c r="B281" s="169" t="s">
        <v>402</v>
      </c>
      <c r="C281" s="185" t="s">
        <v>403</v>
      </c>
      <c r="D281" s="170" t="s">
        <v>245</v>
      </c>
      <c r="E281" s="171">
        <v>87.322999999999993</v>
      </c>
      <c r="F281" s="172"/>
      <c r="G281" s="173">
        <f>ROUND(E281*F281,2)</f>
        <v>0</v>
      </c>
      <c r="H281" s="172">
        <v>12.42</v>
      </c>
      <c r="I281" s="173">
        <f>ROUND(E281*H281,2)</f>
        <v>1084.55</v>
      </c>
      <c r="J281" s="172">
        <v>36.380000000000003</v>
      </c>
      <c r="K281" s="173">
        <f>ROUND(E281*J281,2)</f>
        <v>3176.81</v>
      </c>
      <c r="L281" s="173">
        <v>21</v>
      </c>
      <c r="M281" s="173">
        <f>G281*(1+L281/100)</f>
        <v>0</v>
      </c>
      <c r="N281" s="173">
        <v>4.6000000000000001E-4</v>
      </c>
      <c r="O281" s="173">
        <f>ROUND(E281*N281,2)</f>
        <v>0.04</v>
      </c>
      <c r="P281" s="173">
        <v>0</v>
      </c>
      <c r="Q281" s="173">
        <f>ROUND(E281*P281,2)</f>
        <v>0</v>
      </c>
      <c r="R281" s="173" t="s">
        <v>399</v>
      </c>
      <c r="S281" s="173" t="s">
        <v>221</v>
      </c>
      <c r="T281" s="174" t="s">
        <v>221</v>
      </c>
      <c r="U281" s="160">
        <v>0.10191</v>
      </c>
      <c r="V281" s="160">
        <f>ROUND(E281*U281,2)</f>
        <v>8.9</v>
      </c>
      <c r="W281" s="160"/>
      <c r="X281" s="151"/>
      <c r="Y281" s="151"/>
      <c r="Z281" s="151"/>
      <c r="AA281" s="151"/>
      <c r="AB281" s="151"/>
      <c r="AC281" s="151"/>
      <c r="AD281" s="151"/>
      <c r="AE281" s="151"/>
      <c r="AF281" s="151"/>
      <c r="AG281" s="151" t="s">
        <v>369</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4" t="s">
        <v>400</v>
      </c>
      <c r="D282" s="189"/>
      <c r="E282" s="190"/>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251</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194" t="s">
        <v>401</v>
      </c>
      <c r="D283" s="189"/>
      <c r="E283" s="190">
        <v>87.32</v>
      </c>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251</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c r="A284" s="162" t="s">
        <v>216</v>
      </c>
      <c r="B284" s="163" t="s">
        <v>185</v>
      </c>
      <c r="C284" s="183" t="s">
        <v>186</v>
      </c>
      <c r="D284" s="164"/>
      <c r="E284" s="165"/>
      <c r="F284" s="166"/>
      <c r="G284" s="166">
        <f>SUMIF(AG285:AG292,"&lt;&gt;NOR",G285:G292)</f>
        <v>0</v>
      </c>
      <c r="H284" s="166"/>
      <c r="I284" s="166">
        <f>SUM(I285:I292)</f>
        <v>0</v>
      </c>
      <c r="J284" s="166"/>
      <c r="K284" s="166">
        <f>SUM(K285:K292)</f>
        <v>35742.97</v>
      </c>
      <c r="L284" s="166"/>
      <c r="M284" s="166">
        <f>SUM(M285:M292)</f>
        <v>0</v>
      </c>
      <c r="N284" s="166"/>
      <c r="O284" s="166">
        <f>SUM(O285:O292)</f>
        <v>0</v>
      </c>
      <c r="P284" s="166"/>
      <c r="Q284" s="166">
        <f>SUM(Q285:Q292)</f>
        <v>0</v>
      </c>
      <c r="R284" s="166"/>
      <c r="S284" s="166"/>
      <c r="T284" s="167"/>
      <c r="U284" s="161"/>
      <c r="V284" s="161">
        <f>SUM(V285:V292)</f>
        <v>70.609999999999985</v>
      </c>
      <c r="W284" s="161"/>
      <c r="AG284" t="s">
        <v>217</v>
      </c>
    </row>
    <row r="285" spans="1:60" ht="22.5" outlineLevel="1">
      <c r="A285" s="175">
        <v>51</v>
      </c>
      <c r="B285" s="176" t="s">
        <v>405</v>
      </c>
      <c r="C285" s="184" t="s">
        <v>406</v>
      </c>
      <c r="D285" s="177" t="s">
        <v>348</v>
      </c>
      <c r="E285" s="178">
        <v>17.841159999999999</v>
      </c>
      <c r="F285" s="179"/>
      <c r="G285" s="180">
        <f t="shared" ref="G285:G292" si="0">ROUND(E285*F285,2)</f>
        <v>0</v>
      </c>
      <c r="H285" s="179">
        <v>0</v>
      </c>
      <c r="I285" s="180">
        <f t="shared" ref="I285:I292" si="1">ROUND(E285*H285,2)</f>
        <v>0</v>
      </c>
      <c r="J285" s="179">
        <v>261</v>
      </c>
      <c r="K285" s="180">
        <f t="shared" ref="K285:K292" si="2">ROUND(E285*J285,2)</f>
        <v>4656.54</v>
      </c>
      <c r="L285" s="180">
        <v>21</v>
      </c>
      <c r="M285" s="180">
        <f t="shared" ref="M285:M292" si="3">G285*(1+L285/100)</f>
        <v>0</v>
      </c>
      <c r="N285" s="180">
        <v>0</v>
      </c>
      <c r="O285" s="180">
        <f t="shared" ref="O285:O292" si="4">ROUND(E285*N285,2)</f>
        <v>0</v>
      </c>
      <c r="P285" s="180">
        <v>0</v>
      </c>
      <c r="Q285" s="180">
        <f t="shared" ref="Q285:Q292" si="5">ROUND(E285*P285,2)</f>
        <v>0</v>
      </c>
      <c r="R285" s="180" t="s">
        <v>343</v>
      </c>
      <c r="S285" s="180" t="s">
        <v>221</v>
      </c>
      <c r="T285" s="181" t="s">
        <v>221</v>
      </c>
      <c r="U285" s="160">
        <v>0.93300000000000005</v>
      </c>
      <c r="V285" s="160">
        <f t="shared" ref="V285:V292" si="6">ROUND(E285*U285,2)</f>
        <v>16.649999999999999</v>
      </c>
      <c r="W285" s="160"/>
      <c r="X285" s="151"/>
      <c r="Y285" s="151"/>
      <c r="Z285" s="151"/>
      <c r="AA285" s="151"/>
      <c r="AB285" s="151"/>
      <c r="AC285" s="151"/>
      <c r="AD285" s="151"/>
      <c r="AE285" s="151"/>
      <c r="AF285" s="151"/>
      <c r="AG285" s="151" t="s">
        <v>357</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c r="A286" s="175">
        <v>52</v>
      </c>
      <c r="B286" s="176" t="s">
        <v>407</v>
      </c>
      <c r="C286" s="184" t="s">
        <v>408</v>
      </c>
      <c r="D286" s="177" t="s">
        <v>348</v>
      </c>
      <c r="E286" s="178">
        <v>17.841159999999999</v>
      </c>
      <c r="F286" s="179"/>
      <c r="G286" s="180">
        <f t="shared" si="0"/>
        <v>0</v>
      </c>
      <c r="H286" s="179">
        <v>0</v>
      </c>
      <c r="I286" s="180">
        <f t="shared" si="1"/>
        <v>0</v>
      </c>
      <c r="J286" s="179">
        <v>157.5</v>
      </c>
      <c r="K286" s="180">
        <f t="shared" si="2"/>
        <v>2809.98</v>
      </c>
      <c r="L286" s="180">
        <v>21</v>
      </c>
      <c r="M286" s="180">
        <f t="shared" si="3"/>
        <v>0</v>
      </c>
      <c r="N286" s="180">
        <v>0</v>
      </c>
      <c r="O286" s="180">
        <f t="shared" si="4"/>
        <v>0</v>
      </c>
      <c r="P286" s="180">
        <v>0</v>
      </c>
      <c r="Q286" s="180">
        <f t="shared" si="5"/>
        <v>0</v>
      </c>
      <c r="R286" s="180" t="s">
        <v>343</v>
      </c>
      <c r="S286" s="180" t="s">
        <v>221</v>
      </c>
      <c r="T286" s="181" t="s">
        <v>221</v>
      </c>
      <c r="U286" s="160">
        <v>0.65300000000000002</v>
      </c>
      <c r="V286" s="160">
        <f t="shared" si="6"/>
        <v>11.65</v>
      </c>
      <c r="W286" s="160"/>
      <c r="X286" s="151"/>
      <c r="Y286" s="151"/>
      <c r="Z286" s="151"/>
      <c r="AA286" s="151"/>
      <c r="AB286" s="151"/>
      <c r="AC286" s="151"/>
      <c r="AD286" s="151"/>
      <c r="AE286" s="151"/>
      <c r="AF286" s="151"/>
      <c r="AG286" s="151" t="s">
        <v>357</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75">
        <v>53</v>
      </c>
      <c r="B287" s="176" t="s">
        <v>409</v>
      </c>
      <c r="C287" s="184" t="s">
        <v>410</v>
      </c>
      <c r="D287" s="177" t="s">
        <v>348</v>
      </c>
      <c r="E287" s="178">
        <v>17.841159999999999</v>
      </c>
      <c r="F287" s="179"/>
      <c r="G287" s="180">
        <f t="shared" si="0"/>
        <v>0</v>
      </c>
      <c r="H287" s="179">
        <v>0</v>
      </c>
      <c r="I287" s="180">
        <f t="shared" si="1"/>
        <v>0</v>
      </c>
      <c r="J287" s="179">
        <v>177</v>
      </c>
      <c r="K287" s="180">
        <f t="shared" si="2"/>
        <v>3157.89</v>
      </c>
      <c r="L287" s="180">
        <v>21</v>
      </c>
      <c r="M287" s="180">
        <f t="shared" si="3"/>
        <v>0</v>
      </c>
      <c r="N287" s="180">
        <v>0</v>
      </c>
      <c r="O287" s="180">
        <f t="shared" si="4"/>
        <v>0</v>
      </c>
      <c r="P287" s="180">
        <v>0</v>
      </c>
      <c r="Q287" s="180">
        <f t="shared" si="5"/>
        <v>0</v>
      </c>
      <c r="R287" s="180" t="s">
        <v>343</v>
      </c>
      <c r="S287" s="180" t="s">
        <v>221</v>
      </c>
      <c r="T287" s="181" t="s">
        <v>221</v>
      </c>
      <c r="U287" s="160">
        <v>0.49</v>
      </c>
      <c r="V287" s="160">
        <f t="shared" si="6"/>
        <v>8.74</v>
      </c>
      <c r="W287" s="160"/>
      <c r="X287" s="151"/>
      <c r="Y287" s="151"/>
      <c r="Z287" s="151"/>
      <c r="AA287" s="151"/>
      <c r="AB287" s="151"/>
      <c r="AC287" s="151"/>
      <c r="AD287" s="151"/>
      <c r="AE287" s="151"/>
      <c r="AF287" s="151"/>
      <c r="AG287" s="151" t="s">
        <v>357</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75">
        <v>54</v>
      </c>
      <c r="B288" s="176" t="s">
        <v>411</v>
      </c>
      <c r="C288" s="184" t="s">
        <v>412</v>
      </c>
      <c r="D288" s="177" t="s">
        <v>348</v>
      </c>
      <c r="E288" s="178">
        <v>338.98201999999998</v>
      </c>
      <c r="F288" s="179"/>
      <c r="G288" s="180">
        <f t="shared" si="0"/>
        <v>0</v>
      </c>
      <c r="H288" s="179">
        <v>0</v>
      </c>
      <c r="I288" s="180">
        <f t="shared" si="1"/>
        <v>0</v>
      </c>
      <c r="J288" s="179">
        <v>15</v>
      </c>
      <c r="K288" s="180">
        <f t="shared" si="2"/>
        <v>5084.7299999999996</v>
      </c>
      <c r="L288" s="180">
        <v>21</v>
      </c>
      <c r="M288" s="180">
        <f t="shared" si="3"/>
        <v>0</v>
      </c>
      <c r="N288" s="180">
        <v>0</v>
      </c>
      <c r="O288" s="180">
        <f t="shared" si="4"/>
        <v>0</v>
      </c>
      <c r="P288" s="180">
        <v>0</v>
      </c>
      <c r="Q288" s="180">
        <f t="shared" si="5"/>
        <v>0</v>
      </c>
      <c r="R288" s="180" t="s">
        <v>343</v>
      </c>
      <c r="S288" s="180" t="s">
        <v>221</v>
      </c>
      <c r="T288" s="181" t="s">
        <v>221</v>
      </c>
      <c r="U288" s="160">
        <v>0</v>
      </c>
      <c r="V288" s="160">
        <f t="shared" si="6"/>
        <v>0</v>
      </c>
      <c r="W288" s="160"/>
      <c r="X288" s="151"/>
      <c r="Y288" s="151"/>
      <c r="Z288" s="151"/>
      <c r="AA288" s="151"/>
      <c r="AB288" s="151"/>
      <c r="AC288" s="151"/>
      <c r="AD288" s="151"/>
      <c r="AE288" s="151"/>
      <c r="AF288" s="151"/>
      <c r="AG288" s="151" t="s">
        <v>357</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75">
        <v>55</v>
      </c>
      <c r="B289" s="176" t="s">
        <v>413</v>
      </c>
      <c r="C289" s="184" t="s">
        <v>414</v>
      </c>
      <c r="D289" s="177" t="s">
        <v>348</v>
      </c>
      <c r="E289" s="178">
        <v>17.841159999999999</v>
      </c>
      <c r="F289" s="179"/>
      <c r="G289" s="180">
        <f t="shared" si="0"/>
        <v>0</v>
      </c>
      <c r="H289" s="179">
        <v>0</v>
      </c>
      <c r="I289" s="180">
        <f t="shared" si="1"/>
        <v>0</v>
      </c>
      <c r="J289" s="179">
        <v>227.5</v>
      </c>
      <c r="K289" s="180">
        <f t="shared" si="2"/>
        <v>4058.86</v>
      </c>
      <c r="L289" s="180">
        <v>21</v>
      </c>
      <c r="M289" s="180">
        <f t="shared" si="3"/>
        <v>0</v>
      </c>
      <c r="N289" s="180">
        <v>0</v>
      </c>
      <c r="O289" s="180">
        <f t="shared" si="4"/>
        <v>0</v>
      </c>
      <c r="P289" s="180">
        <v>0</v>
      </c>
      <c r="Q289" s="180">
        <f t="shared" si="5"/>
        <v>0</v>
      </c>
      <c r="R289" s="180" t="s">
        <v>343</v>
      </c>
      <c r="S289" s="180" t="s">
        <v>221</v>
      </c>
      <c r="T289" s="181" t="s">
        <v>221</v>
      </c>
      <c r="U289" s="160">
        <v>0.94199999999999995</v>
      </c>
      <c r="V289" s="160">
        <f t="shared" si="6"/>
        <v>16.809999999999999</v>
      </c>
      <c r="W289" s="160"/>
      <c r="X289" s="151"/>
      <c r="Y289" s="151"/>
      <c r="Z289" s="151"/>
      <c r="AA289" s="151"/>
      <c r="AB289" s="151"/>
      <c r="AC289" s="151"/>
      <c r="AD289" s="151"/>
      <c r="AE289" s="151"/>
      <c r="AF289" s="151"/>
      <c r="AG289" s="151" t="s">
        <v>357</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22.5" outlineLevel="1">
      <c r="A290" s="175">
        <v>56</v>
      </c>
      <c r="B290" s="176" t="s">
        <v>415</v>
      </c>
      <c r="C290" s="184" t="s">
        <v>416</v>
      </c>
      <c r="D290" s="177" t="s">
        <v>348</v>
      </c>
      <c r="E290" s="178">
        <v>142.72927000000001</v>
      </c>
      <c r="F290" s="179"/>
      <c r="G290" s="180">
        <f t="shared" si="0"/>
        <v>0</v>
      </c>
      <c r="H290" s="179">
        <v>0</v>
      </c>
      <c r="I290" s="180">
        <f t="shared" si="1"/>
        <v>0</v>
      </c>
      <c r="J290" s="179">
        <v>25.4</v>
      </c>
      <c r="K290" s="180">
        <f t="shared" si="2"/>
        <v>3625.32</v>
      </c>
      <c r="L290" s="180">
        <v>21</v>
      </c>
      <c r="M290" s="180">
        <f t="shared" si="3"/>
        <v>0</v>
      </c>
      <c r="N290" s="180">
        <v>0</v>
      </c>
      <c r="O290" s="180">
        <f t="shared" si="4"/>
        <v>0</v>
      </c>
      <c r="P290" s="180">
        <v>0</v>
      </c>
      <c r="Q290" s="180">
        <f t="shared" si="5"/>
        <v>0</v>
      </c>
      <c r="R290" s="180" t="s">
        <v>343</v>
      </c>
      <c r="S290" s="180" t="s">
        <v>221</v>
      </c>
      <c r="T290" s="181" t="s">
        <v>221</v>
      </c>
      <c r="U290" s="160">
        <v>0.105</v>
      </c>
      <c r="V290" s="160">
        <f t="shared" si="6"/>
        <v>14.99</v>
      </c>
      <c r="W290" s="160"/>
      <c r="X290" s="151"/>
      <c r="Y290" s="151"/>
      <c r="Z290" s="151"/>
      <c r="AA290" s="151"/>
      <c r="AB290" s="151"/>
      <c r="AC290" s="151"/>
      <c r="AD290" s="151"/>
      <c r="AE290" s="151"/>
      <c r="AF290" s="151"/>
      <c r="AG290" s="151" t="s">
        <v>357</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75">
        <v>57</v>
      </c>
      <c r="B291" s="176" t="s">
        <v>417</v>
      </c>
      <c r="C291" s="184" t="s">
        <v>967</v>
      </c>
      <c r="D291" s="177" t="s">
        <v>348</v>
      </c>
      <c r="E291" s="178">
        <v>17.841159999999999</v>
      </c>
      <c r="F291" s="179"/>
      <c r="G291" s="180">
        <f t="shared" si="0"/>
        <v>0</v>
      </c>
      <c r="H291" s="179">
        <v>0</v>
      </c>
      <c r="I291" s="180">
        <f t="shared" si="1"/>
        <v>0</v>
      </c>
      <c r="J291" s="179">
        <v>600</v>
      </c>
      <c r="K291" s="180">
        <f t="shared" si="2"/>
        <v>10704.7</v>
      </c>
      <c r="L291" s="180">
        <v>21</v>
      </c>
      <c r="M291" s="180">
        <f t="shared" si="3"/>
        <v>0</v>
      </c>
      <c r="N291" s="180">
        <v>0</v>
      </c>
      <c r="O291" s="180">
        <f t="shared" si="4"/>
        <v>0</v>
      </c>
      <c r="P291" s="180">
        <v>0</v>
      </c>
      <c r="Q291" s="180">
        <f t="shared" si="5"/>
        <v>0</v>
      </c>
      <c r="R291" s="180" t="s">
        <v>343</v>
      </c>
      <c r="S291" s="180" t="s">
        <v>221</v>
      </c>
      <c r="T291" s="181" t="s">
        <v>221</v>
      </c>
      <c r="U291" s="160">
        <v>0</v>
      </c>
      <c r="V291" s="160">
        <f t="shared" si="6"/>
        <v>0</v>
      </c>
      <c r="W291" s="160"/>
      <c r="X291" s="151"/>
      <c r="Y291" s="151"/>
      <c r="Z291" s="151"/>
      <c r="AA291" s="151"/>
      <c r="AB291" s="151"/>
      <c r="AC291" s="151"/>
      <c r="AD291" s="151"/>
      <c r="AE291" s="151"/>
      <c r="AF291" s="151"/>
      <c r="AG291" s="151" t="s">
        <v>357</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68">
        <v>58</v>
      </c>
      <c r="B292" s="169" t="s">
        <v>418</v>
      </c>
      <c r="C292" s="185" t="s">
        <v>419</v>
      </c>
      <c r="D292" s="170" t="s">
        <v>348</v>
      </c>
      <c r="E292" s="171">
        <v>17.841159999999999</v>
      </c>
      <c r="F292" s="172"/>
      <c r="G292" s="173">
        <f t="shared" si="0"/>
        <v>0</v>
      </c>
      <c r="H292" s="172">
        <v>0</v>
      </c>
      <c r="I292" s="173">
        <f t="shared" si="1"/>
        <v>0</v>
      </c>
      <c r="J292" s="172">
        <v>92.2</v>
      </c>
      <c r="K292" s="173">
        <f t="shared" si="2"/>
        <v>1644.95</v>
      </c>
      <c r="L292" s="173">
        <v>21</v>
      </c>
      <c r="M292" s="173">
        <f t="shared" si="3"/>
        <v>0</v>
      </c>
      <c r="N292" s="173">
        <v>0</v>
      </c>
      <c r="O292" s="173">
        <f t="shared" si="4"/>
        <v>0</v>
      </c>
      <c r="P292" s="173">
        <v>0</v>
      </c>
      <c r="Q292" s="173">
        <f t="shared" si="5"/>
        <v>0</v>
      </c>
      <c r="R292" s="173"/>
      <c r="S292" s="173" t="s">
        <v>221</v>
      </c>
      <c r="T292" s="174" t="s">
        <v>221</v>
      </c>
      <c r="U292" s="160">
        <v>9.9000000000000005E-2</v>
      </c>
      <c r="V292" s="160">
        <f t="shared" si="6"/>
        <v>1.77</v>
      </c>
      <c r="W292" s="160"/>
      <c r="X292" s="151"/>
      <c r="Y292" s="151"/>
      <c r="Z292" s="151"/>
      <c r="AA292" s="151"/>
      <c r="AB292" s="151"/>
      <c r="AC292" s="151"/>
      <c r="AD292" s="151"/>
      <c r="AE292" s="151"/>
      <c r="AF292" s="151"/>
      <c r="AG292" s="151" t="s">
        <v>357</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c r="A293" s="5"/>
      <c r="B293" s="6"/>
      <c r="C293" s="186"/>
      <c r="D293" s="8"/>
      <c r="E293" s="5"/>
      <c r="F293" s="5"/>
      <c r="G293" s="5"/>
      <c r="H293" s="5"/>
      <c r="I293" s="5"/>
      <c r="J293" s="5"/>
      <c r="K293" s="5"/>
      <c r="L293" s="5"/>
      <c r="M293" s="5"/>
      <c r="N293" s="5"/>
      <c r="O293" s="5"/>
      <c r="P293" s="5"/>
      <c r="Q293" s="5"/>
      <c r="R293" s="5"/>
      <c r="S293" s="5"/>
      <c r="T293" s="5"/>
      <c r="U293" s="5"/>
      <c r="V293" s="5"/>
      <c r="W293" s="5"/>
      <c r="AE293">
        <v>15</v>
      </c>
      <c r="AF293">
        <v>21</v>
      </c>
    </row>
    <row r="294" spans="1:60">
      <c r="A294" s="154"/>
      <c r="B294" s="155" t="s">
        <v>29</v>
      </c>
      <c r="C294" s="187"/>
      <c r="D294" s="156"/>
      <c r="E294" s="157"/>
      <c r="F294" s="157"/>
      <c r="G294" s="182">
        <f>G8+G49+G200+G225+G231+G268++G277+G284</f>
        <v>0</v>
      </c>
      <c r="H294" s="5"/>
      <c r="I294" s="5"/>
      <c r="J294" s="5"/>
      <c r="K294" s="5"/>
      <c r="L294" s="5"/>
      <c r="M294" s="5"/>
      <c r="N294" s="5"/>
      <c r="O294" s="5"/>
      <c r="P294" s="5"/>
      <c r="Q294" s="5"/>
      <c r="R294" s="5"/>
      <c r="S294" s="5"/>
      <c r="T294" s="5"/>
      <c r="U294" s="5"/>
      <c r="V294" s="5"/>
      <c r="W294" s="5"/>
      <c r="AE294">
        <f>SUMIF(L7:L292,AE293,G7:G292)</f>
        <v>0</v>
      </c>
      <c r="AF294">
        <f>SUMIF(L7:L292,AF293,G7:G292)</f>
        <v>0</v>
      </c>
      <c r="AG294" t="s">
        <v>240</v>
      </c>
    </row>
    <row r="295" spans="1:60">
      <c r="A295" s="252" t="s">
        <v>420</v>
      </c>
      <c r="B295" s="252"/>
      <c r="C295" s="186"/>
      <c r="D295" s="8"/>
      <c r="E295" s="5"/>
      <c r="F295" s="5"/>
      <c r="G295" s="5"/>
      <c r="H295" s="5"/>
      <c r="I295" s="5"/>
      <c r="J295" s="5"/>
      <c r="K295" s="5"/>
      <c r="L295" s="5"/>
      <c r="M295" s="5"/>
      <c r="N295" s="5"/>
      <c r="O295" s="5"/>
      <c r="P295" s="5"/>
      <c r="Q295" s="5"/>
      <c r="R295" s="5"/>
      <c r="S295" s="5"/>
      <c r="T295" s="5"/>
      <c r="U295" s="5"/>
      <c r="V295" s="5"/>
      <c r="W295" s="5"/>
    </row>
    <row r="296" spans="1:60">
      <c r="A296" s="5"/>
      <c r="B296" s="6" t="s">
        <v>421</v>
      </c>
      <c r="C296" s="186" t="s">
        <v>422</v>
      </c>
      <c r="D296" s="8"/>
      <c r="E296" s="5"/>
      <c r="F296" s="5"/>
      <c r="G296" s="5"/>
      <c r="H296" s="5"/>
      <c r="I296" s="5"/>
      <c r="J296" s="5"/>
      <c r="K296" s="5"/>
      <c r="L296" s="5"/>
      <c r="M296" s="5"/>
      <c r="N296" s="5"/>
      <c r="O296" s="5"/>
      <c r="P296" s="5"/>
      <c r="Q296" s="5"/>
      <c r="R296" s="5"/>
      <c r="S296" s="5"/>
      <c r="T296" s="5"/>
      <c r="U296" s="5"/>
      <c r="V296" s="5"/>
      <c r="W296" s="5"/>
      <c r="AG296" t="s">
        <v>423</v>
      </c>
    </row>
    <row r="297" spans="1:60">
      <c r="A297" s="5"/>
      <c r="B297" s="6" t="s">
        <v>424</v>
      </c>
      <c r="C297" s="186" t="s">
        <v>425</v>
      </c>
      <c r="D297" s="8"/>
      <c r="E297" s="5"/>
      <c r="F297" s="5"/>
      <c r="G297" s="5"/>
      <c r="H297" s="5"/>
      <c r="I297" s="5"/>
      <c r="J297" s="5"/>
      <c r="K297" s="5"/>
      <c r="L297" s="5"/>
      <c r="M297" s="5"/>
      <c r="N297" s="5"/>
      <c r="O297" s="5"/>
      <c r="P297" s="5"/>
      <c r="Q297" s="5"/>
      <c r="R297" s="5"/>
      <c r="S297" s="5"/>
      <c r="T297" s="5"/>
      <c r="U297" s="5"/>
      <c r="V297" s="5"/>
      <c r="W297" s="5"/>
      <c r="AG297" t="s">
        <v>426</v>
      </c>
    </row>
    <row r="298" spans="1:60">
      <c r="A298" s="5"/>
      <c r="B298" s="6"/>
      <c r="C298" s="186" t="s">
        <v>427</v>
      </c>
      <c r="D298" s="8"/>
      <c r="E298" s="5"/>
      <c r="F298" s="5"/>
      <c r="G298" s="5"/>
      <c r="H298" s="5"/>
      <c r="I298" s="5"/>
      <c r="J298" s="5"/>
      <c r="K298" s="5"/>
      <c r="L298" s="5"/>
      <c r="M298" s="5"/>
      <c r="N298" s="5"/>
      <c r="O298" s="5"/>
      <c r="P298" s="5"/>
      <c r="Q298" s="5"/>
      <c r="R298" s="5"/>
      <c r="S298" s="5"/>
      <c r="T298" s="5"/>
      <c r="U298" s="5"/>
      <c r="V298" s="5"/>
      <c r="W298" s="5"/>
      <c r="AG298" t="s">
        <v>428</v>
      </c>
    </row>
    <row r="299" spans="1:60">
      <c r="A299" s="5"/>
      <c r="B299" s="6"/>
      <c r="C299" s="186"/>
      <c r="D299" s="8"/>
      <c r="E299" s="5"/>
      <c r="F299" s="5"/>
      <c r="G299" s="5"/>
      <c r="H299" s="5"/>
      <c r="I299" s="5"/>
      <c r="J299" s="5"/>
      <c r="K299" s="5"/>
      <c r="L299" s="5"/>
      <c r="M299" s="5"/>
      <c r="N299" s="5"/>
      <c r="O299" s="5"/>
      <c r="P299" s="5"/>
      <c r="Q299" s="5"/>
      <c r="R299" s="5"/>
      <c r="S299" s="5"/>
      <c r="T299" s="5"/>
      <c r="U299" s="5"/>
      <c r="V299" s="5"/>
      <c r="W299" s="5"/>
    </row>
    <row r="300" spans="1:60">
      <c r="C300" s="188"/>
      <c r="D300" s="142"/>
      <c r="AG300" t="s">
        <v>241</v>
      </c>
    </row>
    <row r="301" spans="1:60">
      <c r="D301" s="142"/>
    </row>
    <row r="302" spans="1:60">
      <c r="D302" s="142"/>
    </row>
    <row r="303" spans="1:60">
      <c r="D303" s="142"/>
    </row>
    <row r="304" spans="1:60">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sheetData>
  <mergeCells count="16">
    <mergeCell ref="A1:G1"/>
    <mergeCell ref="C2:G2"/>
    <mergeCell ref="C3:G3"/>
    <mergeCell ref="C4:G4"/>
    <mergeCell ref="C115:G115"/>
    <mergeCell ref="A295:B295"/>
    <mergeCell ref="C10:G10"/>
    <mergeCell ref="C31:G31"/>
    <mergeCell ref="C51:G51"/>
    <mergeCell ref="C114:G114"/>
    <mergeCell ref="C128:G128"/>
    <mergeCell ref="C129:G129"/>
    <mergeCell ref="C264:G264"/>
    <mergeCell ref="C273:G273"/>
    <mergeCell ref="C227:G227"/>
    <mergeCell ref="C233:G23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zoomScale="142" zoomScaleNormal="142" workbookViewId="0">
      <pane ySplit="7" topLeftCell="A32" activePane="bottomLeft" state="frozen"/>
      <selection pane="bottomLeft" activeCell="F86" sqref="F86"/>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5" t="s">
        <v>242</v>
      </c>
      <c r="B1" s="245"/>
      <c r="C1" s="245"/>
      <c r="D1" s="245"/>
      <c r="E1" s="245"/>
      <c r="F1" s="245"/>
      <c r="G1" s="245"/>
      <c r="AG1" t="s">
        <v>191</v>
      </c>
    </row>
    <row r="2" spans="1:60" ht="24.95" customHeight="1">
      <c r="A2" s="143" t="s">
        <v>7</v>
      </c>
      <c r="B2" s="72" t="s">
        <v>43</v>
      </c>
      <c r="C2" s="246" t="s">
        <v>44</v>
      </c>
      <c r="D2" s="247"/>
      <c r="E2" s="247"/>
      <c r="F2" s="247"/>
      <c r="G2" s="248"/>
      <c r="AG2" t="s">
        <v>192</v>
      </c>
    </row>
    <row r="3" spans="1:60" ht="24.95" customHeight="1">
      <c r="A3" s="143" t="s">
        <v>8</v>
      </c>
      <c r="B3" s="72" t="s">
        <v>58</v>
      </c>
      <c r="C3" s="246" t="s">
        <v>59</v>
      </c>
      <c r="D3" s="247"/>
      <c r="E3" s="247"/>
      <c r="F3" s="247"/>
      <c r="G3" s="248"/>
      <c r="AC3" s="89" t="s">
        <v>192</v>
      </c>
      <c r="AG3" t="s">
        <v>194</v>
      </c>
    </row>
    <row r="4" spans="1:60" ht="24.95" customHeight="1">
      <c r="A4" s="144" t="s">
        <v>9</v>
      </c>
      <c r="B4" s="145" t="s">
        <v>62</v>
      </c>
      <c r="C4" s="249" t="s">
        <v>63</v>
      </c>
      <c r="D4" s="250"/>
      <c r="E4" s="250"/>
      <c r="F4" s="250"/>
      <c r="G4" s="251"/>
      <c r="AG4" t="s">
        <v>195</v>
      </c>
    </row>
    <row r="5" spans="1:60">
      <c r="D5" s="142"/>
    </row>
    <row r="6" spans="1:60" ht="38.25">
      <c r="A6" s="147" t="s">
        <v>196</v>
      </c>
      <c r="B6" s="149" t="s">
        <v>197</v>
      </c>
      <c r="C6" s="149" t="s">
        <v>198</v>
      </c>
      <c r="D6" s="148" t="s">
        <v>199</v>
      </c>
      <c r="E6" s="147" t="s">
        <v>200</v>
      </c>
      <c r="F6" s="146" t="s">
        <v>201</v>
      </c>
      <c r="G6" s="147" t="s">
        <v>29</v>
      </c>
      <c r="H6" s="150" t="s">
        <v>30</v>
      </c>
      <c r="I6" s="150" t="s">
        <v>202</v>
      </c>
      <c r="J6" s="150" t="s">
        <v>31</v>
      </c>
      <c r="K6" s="150" t="s">
        <v>203</v>
      </c>
      <c r="L6" s="150" t="s">
        <v>204</v>
      </c>
      <c r="M6" s="150" t="s">
        <v>205</v>
      </c>
      <c r="N6" s="150" t="s">
        <v>206</v>
      </c>
      <c r="O6" s="150" t="s">
        <v>207</v>
      </c>
      <c r="P6" s="150" t="s">
        <v>208</v>
      </c>
      <c r="Q6" s="150" t="s">
        <v>209</v>
      </c>
      <c r="R6" s="150" t="s">
        <v>210</v>
      </c>
      <c r="S6" s="150" t="s">
        <v>211</v>
      </c>
      <c r="T6" s="150" t="s">
        <v>212</v>
      </c>
      <c r="U6" s="150" t="s">
        <v>213</v>
      </c>
      <c r="V6" s="150" t="s">
        <v>214</v>
      </c>
      <c r="W6" s="150" t="s">
        <v>215</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216</v>
      </c>
      <c r="B8" s="163" t="s">
        <v>136</v>
      </c>
      <c r="C8" s="183" t="s">
        <v>137</v>
      </c>
      <c r="D8" s="164"/>
      <c r="E8" s="165"/>
      <c r="F8" s="166"/>
      <c r="G8" s="166">
        <f>SUMIF(AG9:AG19,"&lt;&gt;NOR",G9:G19)</f>
        <v>0</v>
      </c>
      <c r="H8" s="166"/>
      <c r="I8" s="166">
        <f>SUM(I9:I19)</f>
        <v>0</v>
      </c>
      <c r="J8" s="166"/>
      <c r="K8" s="166">
        <f>SUM(K9:K19)</f>
        <v>4248.1099999999997</v>
      </c>
      <c r="L8" s="166"/>
      <c r="M8" s="166">
        <f>SUM(M9:M19)</f>
        <v>0</v>
      </c>
      <c r="N8" s="166"/>
      <c r="O8" s="166">
        <f>SUM(O9:O19)</f>
        <v>0</v>
      </c>
      <c r="P8" s="166"/>
      <c r="Q8" s="166">
        <f>SUM(Q9:Q19)</f>
        <v>0</v>
      </c>
      <c r="R8" s="166"/>
      <c r="S8" s="166"/>
      <c r="T8" s="167"/>
      <c r="U8" s="161"/>
      <c r="V8" s="161">
        <f>SUM(V9:V19)</f>
        <v>0</v>
      </c>
      <c r="W8" s="161"/>
      <c r="AG8" t="s">
        <v>217</v>
      </c>
    </row>
    <row r="9" spans="1:60" outlineLevel="1">
      <c r="A9" s="168">
        <v>1</v>
      </c>
      <c r="B9" s="169" t="s">
        <v>429</v>
      </c>
      <c r="C9" s="185" t="s">
        <v>430</v>
      </c>
      <c r="D9" s="170" t="s">
        <v>0</v>
      </c>
      <c r="E9" s="171">
        <v>41.73</v>
      </c>
      <c r="F9" s="172"/>
      <c r="G9" s="173">
        <f>ROUND(E9*F9,2)</f>
        <v>0</v>
      </c>
      <c r="H9" s="172">
        <v>0</v>
      </c>
      <c r="I9" s="173">
        <f>ROUND(E9*H9,2)</f>
        <v>0</v>
      </c>
      <c r="J9" s="172">
        <v>1.8</v>
      </c>
      <c r="K9" s="173">
        <f>ROUND(E9*J9,2)</f>
        <v>75.11</v>
      </c>
      <c r="L9" s="173">
        <v>21</v>
      </c>
      <c r="M9" s="173">
        <f>G9*(1+L9/100)</f>
        <v>0</v>
      </c>
      <c r="N9" s="173">
        <v>0</v>
      </c>
      <c r="O9" s="173">
        <f>ROUND(E9*N9,2)</f>
        <v>0</v>
      </c>
      <c r="P9" s="173">
        <v>0</v>
      </c>
      <c r="Q9" s="173">
        <f>ROUND(E9*P9,2)</f>
        <v>0</v>
      </c>
      <c r="R9" s="173" t="s">
        <v>431</v>
      </c>
      <c r="S9" s="173" t="s">
        <v>221</v>
      </c>
      <c r="T9" s="174" t="s">
        <v>221</v>
      </c>
      <c r="U9" s="160">
        <v>0</v>
      </c>
      <c r="V9" s="160">
        <f>ROUND(E9*U9,2)</f>
        <v>0</v>
      </c>
      <c r="W9" s="160"/>
      <c r="X9" s="151"/>
      <c r="Y9" s="151"/>
      <c r="Z9" s="151"/>
      <c r="AA9" s="151"/>
      <c r="AB9" s="151"/>
      <c r="AC9" s="151"/>
      <c r="AD9" s="151"/>
      <c r="AE9" s="151"/>
      <c r="AF9" s="151"/>
      <c r="AG9" s="151" t="s">
        <v>432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53" t="s">
        <v>433</v>
      </c>
      <c r="D10" s="254"/>
      <c r="E10" s="254"/>
      <c r="F10" s="254"/>
      <c r="G10" s="254"/>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68">
        <v>2</v>
      </c>
      <c r="B11" s="169" t="s">
        <v>434</v>
      </c>
      <c r="C11" s="185" t="s">
        <v>435</v>
      </c>
      <c r="D11" s="170" t="s">
        <v>323</v>
      </c>
      <c r="E11" s="171">
        <v>1</v>
      </c>
      <c r="F11" s="172"/>
      <c r="G11" s="173">
        <f>ROUND(E11*F11,2)</f>
        <v>0</v>
      </c>
      <c r="H11" s="172">
        <v>0</v>
      </c>
      <c r="I11" s="173">
        <f>ROUND(E11*H11,2)</f>
        <v>0</v>
      </c>
      <c r="J11" s="172">
        <v>4173</v>
      </c>
      <c r="K11" s="173">
        <f>ROUND(E11*J11,2)</f>
        <v>4173</v>
      </c>
      <c r="L11" s="173">
        <v>21</v>
      </c>
      <c r="M11" s="173">
        <f>G11*(1+L11/100)</f>
        <v>0</v>
      </c>
      <c r="N11" s="173">
        <v>0</v>
      </c>
      <c r="O11" s="173">
        <f>ROUND(E11*N11,2)</f>
        <v>0</v>
      </c>
      <c r="P11" s="173">
        <v>0</v>
      </c>
      <c r="Q11" s="173">
        <f>ROUND(E11*P11,2)</f>
        <v>0</v>
      </c>
      <c r="R11" s="173"/>
      <c r="S11" s="173" t="s">
        <v>230</v>
      </c>
      <c r="T11" s="174" t="s">
        <v>222</v>
      </c>
      <c r="U11" s="160">
        <v>0</v>
      </c>
      <c r="V11" s="160">
        <f>ROUND(E11*U11,2)</f>
        <v>0</v>
      </c>
      <c r="W11" s="160"/>
      <c r="X11" s="151"/>
      <c r="Y11" s="151"/>
      <c r="Z11" s="151"/>
      <c r="AA11" s="151"/>
      <c r="AB11" s="151"/>
      <c r="AC11" s="151"/>
      <c r="AD11" s="151"/>
      <c r="AE11" s="151"/>
      <c r="AF11" s="151"/>
      <c r="AG11" s="151" t="s">
        <v>247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4" t="s">
        <v>436</v>
      </c>
      <c r="D12" s="189"/>
      <c r="E12" s="190"/>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4" t="s">
        <v>437</v>
      </c>
      <c r="D13" s="189"/>
      <c r="E13" s="190"/>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251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4" t="s">
        <v>438</v>
      </c>
      <c r="D14" s="189"/>
      <c r="E14" s="190"/>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251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4" t="s">
        <v>439</v>
      </c>
      <c r="D15" s="189"/>
      <c r="E15" s="190"/>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251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4" t="s">
        <v>440</v>
      </c>
      <c r="D16" s="189"/>
      <c r="E16" s="190"/>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4" t="s">
        <v>441</v>
      </c>
      <c r="D17" s="189"/>
      <c r="E17" s="190"/>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251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4" t="s">
        <v>442</v>
      </c>
      <c r="D18" s="189"/>
      <c r="E18" s="190"/>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251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4" t="s">
        <v>396</v>
      </c>
      <c r="D19" s="189"/>
      <c r="E19" s="190">
        <v>1</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c r="A20" s="162" t="s">
        <v>216</v>
      </c>
      <c r="B20" s="163" t="s">
        <v>138</v>
      </c>
      <c r="C20" s="183" t="s">
        <v>139</v>
      </c>
      <c r="D20" s="164"/>
      <c r="E20" s="165"/>
      <c r="F20" s="166"/>
      <c r="G20" s="166">
        <f>SUMIF(AG21:AG30,"&lt;&gt;NOR",G21:G30)</f>
        <v>0</v>
      </c>
      <c r="H20" s="166"/>
      <c r="I20" s="166">
        <f>SUM(I21:I30)</f>
        <v>0</v>
      </c>
      <c r="J20" s="166"/>
      <c r="K20" s="166">
        <f>SUM(K21:K30)</f>
        <v>5665.4800000000005</v>
      </c>
      <c r="L20" s="166"/>
      <c r="M20" s="166">
        <f>SUM(M21:M30)</f>
        <v>0</v>
      </c>
      <c r="N20" s="166"/>
      <c r="O20" s="166">
        <f>SUM(O21:O30)</f>
        <v>0</v>
      </c>
      <c r="P20" s="166"/>
      <c r="Q20" s="166">
        <f>SUM(Q21:Q30)</f>
        <v>0</v>
      </c>
      <c r="R20" s="166"/>
      <c r="S20" s="166"/>
      <c r="T20" s="167"/>
      <c r="U20" s="161"/>
      <c r="V20" s="161">
        <f>SUM(V21:V30)</f>
        <v>0</v>
      </c>
      <c r="W20" s="161"/>
      <c r="AG20" t="s">
        <v>217</v>
      </c>
    </row>
    <row r="21" spans="1:60" outlineLevel="1">
      <c r="A21" s="168">
        <v>3</v>
      </c>
      <c r="B21" s="169" t="s">
        <v>443</v>
      </c>
      <c r="C21" s="185" t="s">
        <v>444</v>
      </c>
      <c r="D21" s="170" t="s">
        <v>0</v>
      </c>
      <c r="E21" s="171">
        <v>55.982999999999997</v>
      </c>
      <c r="F21" s="172"/>
      <c r="G21" s="173">
        <f>ROUND(E21*F21,2)</f>
        <v>0</v>
      </c>
      <c r="H21" s="172">
        <v>0</v>
      </c>
      <c r="I21" s="173">
        <f>ROUND(E21*H21,2)</f>
        <v>0</v>
      </c>
      <c r="J21" s="172">
        <v>1.2</v>
      </c>
      <c r="K21" s="173">
        <f>ROUND(E21*J21,2)</f>
        <v>67.180000000000007</v>
      </c>
      <c r="L21" s="173">
        <v>21</v>
      </c>
      <c r="M21" s="173">
        <f>G21*(1+L21/100)</f>
        <v>0</v>
      </c>
      <c r="N21" s="173">
        <v>0</v>
      </c>
      <c r="O21" s="173">
        <f>ROUND(E21*N21,2)</f>
        <v>0</v>
      </c>
      <c r="P21" s="173">
        <v>0</v>
      </c>
      <c r="Q21" s="173">
        <f>ROUND(E21*P21,2)</f>
        <v>0</v>
      </c>
      <c r="R21" s="173" t="s">
        <v>431</v>
      </c>
      <c r="S21" s="173" t="s">
        <v>221</v>
      </c>
      <c r="T21" s="174" t="s">
        <v>221</v>
      </c>
      <c r="U21" s="160">
        <v>0</v>
      </c>
      <c r="V21" s="160">
        <f>ROUND(E21*U21,2)</f>
        <v>0</v>
      </c>
      <c r="W21" s="160"/>
      <c r="X21" s="151"/>
      <c r="Y21" s="151"/>
      <c r="Z21" s="151"/>
      <c r="AA21" s="151"/>
      <c r="AB21" s="151"/>
      <c r="AC21" s="151"/>
      <c r="AD21" s="151"/>
      <c r="AE21" s="151"/>
      <c r="AF21" s="151"/>
      <c r="AG21" s="151" t="s">
        <v>432</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53" t="s">
        <v>445</v>
      </c>
      <c r="D22" s="254"/>
      <c r="E22" s="254"/>
      <c r="F22" s="254"/>
      <c r="G22" s="254"/>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249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68">
        <v>4</v>
      </c>
      <c r="B23" s="169" t="s">
        <v>446</v>
      </c>
      <c r="C23" s="185" t="s">
        <v>447</v>
      </c>
      <c r="D23" s="170" t="s">
        <v>323</v>
      </c>
      <c r="E23" s="171">
        <v>1</v>
      </c>
      <c r="F23" s="172"/>
      <c r="G23" s="173">
        <f>ROUND(E23*F23,2)</f>
        <v>0</v>
      </c>
      <c r="H23" s="172">
        <v>0</v>
      </c>
      <c r="I23" s="173">
        <f>ROUND(E23*H23,2)</f>
        <v>0</v>
      </c>
      <c r="J23" s="172">
        <v>5598.3</v>
      </c>
      <c r="K23" s="173">
        <f>ROUND(E23*J23,2)</f>
        <v>5598.3</v>
      </c>
      <c r="L23" s="173">
        <v>21</v>
      </c>
      <c r="M23" s="173">
        <f>G23*(1+L23/100)</f>
        <v>0</v>
      </c>
      <c r="N23" s="173">
        <v>0</v>
      </c>
      <c r="O23" s="173">
        <f>ROUND(E23*N23,2)</f>
        <v>0</v>
      </c>
      <c r="P23" s="173">
        <v>0</v>
      </c>
      <c r="Q23" s="173">
        <f>ROUND(E23*P23,2)</f>
        <v>0</v>
      </c>
      <c r="R23" s="173"/>
      <c r="S23" s="173" t="s">
        <v>230</v>
      </c>
      <c r="T23" s="174" t="s">
        <v>222</v>
      </c>
      <c r="U23" s="160">
        <v>0</v>
      </c>
      <c r="V23" s="160">
        <f>ROUND(E23*U23,2)</f>
        <v>0</v>
      </c>
      <c r="W23" s="160"/>
      <c r="X23" s="151"/>
      <c r="Y23" s="151"/>
      <c r="Z23" s="151"/>
      <c r="AA23" s="151"/>
      <c r="AB23" s="151"/>
      <c r="AC23" s="151"/>
      <c r="AD23" s="151"/>
      <c r="AE23" s="151"/>
      <c r="AF23" s="151"/>
      <c r="AG23" s="151" t="s">
        <v>247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4" t="s">
        <v>448</v>
      </c>
      <c r="D24" s="189"/>
      <c r="E24" s="190"/>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4" t="s">
        <v>449</v>
      </c>
      <c r="D25" s="189"/>
      <c r="E25" s="190"/>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251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4" t="s">
        <v>450</v>
      </c>
      <c r="D26" s="189"/>
      <c r="E26" s="190"/>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251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4" t="s">
        <v>440</v>
      </c>
      <c r="D27" s="189"/>
      <c r="E27" s="190"/>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251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4" t="s">
        <v>451</v>
      </c>
      <c r="D28" s="189"/>
      <c r="E28" s="190"/>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4" t="s">
        <v>452</v>
      </c>
      <c r="D29" s="189"/>
      <c r="E29" s="190"/>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251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4" t="s">
        <v>396</v>
      </c>
      <c r="D30" s="189"/>
      <c r="E30" s="190">
        <v>1</v>
      </c>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251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c r="A31" s="162" t="s">
        <v>216</v>
      </c>
      <c r="B31" s="163" t="s">
        <v>140</v>
      </c>
      <c r="C31" s="183" t="s">
        <v>65</v>
      </c>
      <c r="D31" s="164"/>
      <c r="E31" s="165"/>
      <c r="F31" s="166"/>
      <c r="G31" s="166">
        <f>SUMIF(AG32:AG48,"&lt;&gt;NOR",G32:G48)</f>
        <v>0</v>
      </c>
      <c r="H31" s="166"/>
      <c r="I31" s="166">
        <f>SUM(I32:I48)</f>
        <v>0</v>
      </c>
      <c r="J31" s="166"/>
      <c r="K31" s="166">
        <f>SUM(K32:K48)</f>
        <v>18432.599999999999</v>
      </c>
      <c r="L31" s="166"/>
      <c r="M31" s="166">
        <f>SUM(M32:M48)</f>
        <v>0</v>
      </c>
      <c r="N31" s="166"/>
      <c r="O31" s="166">
        <f>SUM(O32:O48)</f>
        <v>0</v>
      </c>
      <c r="P31" s="166"/>
      <c r="Q31" s="166">
        <f>SUM(Q32:Q48)</f>
        <v>0</v>
      </c>
      <c r="R31" s="166"/>
      <c r="S31" s="166"/>
      <c r="T31" s="167"/>
      <c r="U31" s="161"/>
      <c r="V31" s="161">
        <f>SUM(V32:V48)</f>
        <v>0</v>
      </c>
      <c r="W31" s="161"/>
      <c r="AG31" t="s">
        <v>217</v>
      </c>
    </row>
    <row r="32" spans="1:60" outlineLevel="1">
      <c r="A32" s="168">
        <v>5</v>
      </c>
      <c r="B32" s="169" t="s">
        <v>453</v>
      </c>
      <c r="C32" s="185" t="s">
        <v>454</v>
      </c>
      <c r="D32" s="170" t="s">
        <v>323</v>
      </c>
      <c r="E32" s="171">
        <v>1</v>
      </c>
      <c r="F32" s="172"/>
      <c r="G32" s="173">
        <f>ROUND(E32*F32,2)</f>
        <v>0</v>
      </c>
      <c r="H32" s="172">
        <v>0</v>
      </c>
      <c r="I32" s="173">
        <f>ROUND(E32*H32,2)</f>
        <v>0</v>
      </c>
      <c r="J32" s="172">
        <v>18432.599999999999</v>
      </c>
      <c r="K32" s="173">
        <f>ROUND(E32*J32,2)</f>
        <v>18432.599999999999</v>
      </c>
      <c r="L32" s="173">
        <v>21</v>
      </c>
      <c r="M32" s="173">
        <f>G32*(1+L32/100)</f>
        <v>0</v>
      </c>
      <c r="N32" s="173">
        <v>0</v>
      </c>
      <c r="O32" s="173">
        <f>ROUND(E32*N32,2)</f>
        <v>0</v>
      </c>
      <c r="P32" s="173">
        <v>0</v>
      </c>
      <c r="Q32" s="173">
        <f>ROUND(E32*P32,2)</f>
        <v>0</v>
      </c>
      <c r="R32" s="173"/>
      <c r="S32" s="173" t="s">
        <v>230</v>
      </c>
      <c r="T32" s="174" t="s">
        <v>222</v>
      </c>
      <c r="U32" s="160">
        <v>0</v>
      </c>
      <c r="V32" s="160">
        <f>ROUND(E32*U32,2)</f>
        <v>0</v>
      </c>
      <c r="W32" s="160"/>
      <c r="X32" s="151"/>
      <c r="Y32" s="151"/>
      <c r="Z32" s="151"/>
      <c r="AA32" s="151"/>
      <c r="AB32" s="151"/>
      <c r="AC32" s="151"/>
      <c r="AD32" s="151"/>
      <c r="AE32" s="151"/>
      <c r="AF32" s="151"/>
      <c r="AG32" s="151" t="s">
        <v>247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4" t="s">
        <v>455</v>
      </c>
      <c r="D33" s="189"/>
      <c r="E33" s="190"/>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4" t="s">
        <v>456</v>
      </c>
      <c r="D34" s="189"/>
      <c r="E34" s="190"/>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4" t="s">
        <v>457</v>
      </c>
      <c r="D35" s="189"/>
      <c r="E35" s="190"/>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251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4" t="s">
        <v>458</v>
      </c>
      <c r="D36" s="189"/>
      <c r="E36" s="190"/>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4" t="s">
        <v>459</v>
      </c>
      <c r="D37" s="189"/>
      <c r="E37" s="190"/>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251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4" t="s">
        <v>460</v>
      </c>
      <c r="D38" s="189"/>
      <c r="E38" s="190"/>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4" t="s">
        <v>461</v>
      </c>
      <c r="D39" s="189"/>
      <c r="E39" s="190"/>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251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4" t="s">
        <v>462</v>
      </c>
      <c r="D40" s="189"/>
      <c r="E40" s="190"/>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194" t="s">
        <v>463</v>
      </c>
      <c r="D41" s="189"/>
      <c r="E41" s="190"/>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251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4" t="s">
        <v>449</v>
      </c>
      <c r="D42" s="189"/>
      <c r="E42" s="190"/>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4" t="s">
        <v>450</v>
      </c>
      <c r="D43" s="189"/>
      <c r="E43" s="190"/>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251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4" t="s">
        <v>464</v>
      </c>
      <c r="D44" s="189"/>
      <c r="E44" s="190"/>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4" t="s">
        <v>465</v>
      </c>
      <c r="D45" s="189"/>
      <c r="E45" s="190"/>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251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4" t="s">
        <v>440</v>
      </c>
      <c r="D46" s="189"/>
      <c r="E46" s="190"/>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4" t="s">
        <v>466</v>
      </c>
      <c r="D47" s="189"/>
      <c r="E47" s="190"/>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251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4" t="s">
        <v>396</v>
      </c>
      <c r="D48" s="189"/>
      <c r="E48" s="190">
        <v>1</v>
      </c>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251</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c r="A49" s="162" t="s">
        <v>216</v>
      </c>
      <c r="B49" s="163" t="s">
        <v>141</v>
      </c>
      <c r="C49" s="183" t="s">
        <v>142</v>
      </c>
      <c r="D49" s="164"/>
      <c r="E49" s="165"/>
      <c r="F49" s="166"/>
      <c r="G49" s="166">
        <f>SUMIF(AG50:AG86,"&lt;&gt;NOR",G50:G86)</f>
        <v>0</v>
      </c>
      <c r="H49" s="166"/>
      <c r="I49" s="166">
        <f>SUM(I50:I86)</f>
        <v>0</v>
      </c>
      <c r="J49" s="166"/>
      <c r="K49" s="166">
        <f>SUM(K50:K86)</f>
        <v>324812.67000000004</v>
      </c>
      <c r="L49" s="166"/>
      <c r="M49" s="166">
        <f>SUM(M50:M86)</f>
        <v>0</v>
      </c>
      <c r="N49" s="166"/>
      <c r="O49" s="166">
        <f>SUM(O50:O86)</f>
        <v>0</v>
      </c>
      <c r="P49" s="166"/>
      <c r="Q49" s="166">
        <f>SUM(Q50:Q86)</f>
        <v>0</v>
      </c>
      <c r="R49" s="166"/>
      <c r="S49" s="166"/>
      <c r="T49" s="167"/>
      <c r="U49" s="161"/>
      <c r="V49" s="161">
        <f>SUM(V50:V86)</f>
        <v>0</v>
      </c>
      <c r="W49" s="161"/>
      <c r="AG49" t="s">
        <v>217</v>
      </c>
    </row>
    <row r="50" spans="1:60" outlineLevel="1">
      <c r="A50" s="168">
        <v>6</v>
      </c>
      <c r="B50" s="169" t="s">
        <v>467</v>
      </c>
      <c r="C50" s="185" t="s">
        <v>468</v>
      </c>
      <c r="D50" s="170" t="s">
        <v>0</v>
      </c>
      <c r="E50" s="171">
        <v>3103.8</v>
      </c>
      <c r="F50" s="172"/>
      <c r="G50" s="173">
        <f>ROUND(E50*F50,2)</f>
        <v>0</v>
      </c>
      <c r="H50" s="172">
        <v>0</v>
      </c>
      <c r="I50" s="173">
        <f>ROUND(E50*H50,2)</f>
        <v>0</v>
      </c>
      <c r="J50" s="172">
        <v>4.6500000000000004</v>
      </c>
      <c r="K50" s="173">
        <f>ROUND(E50*J50,2)</f>
        <v>14432.67</v>
      </c>
      <c r="L50" s="173">
        <v>21</v>
      </c>
      <c r="M50" s="173">
        <f>G50*(1+L50/100)</f>
        <v>0</v>
      </c>
      <c r="N50" s="173">
        <v>0</v>
      </c>
      <c r="O50" s="173">
        <f>ROUND(E50*N50,2)</f>
        <v>0</v>
      </c>
      <c r="P50" s="173">
        <v>0</v>
      </c>
      <c r="Q50" s="173">
        <f>ROUND(E50*P50,2)</f>
        <v>0</v>
      </c>
      <c r="R50" s="173" t="s">
        <v>469</v>
      </c>
      <c r="S50" s="173" t="s">
        <v>221</v>
      </c>
      <c r="T50" s="174" t="s">
        <v>221</v>
      </c>
      <c r="U50" s="160">
        <v>0</v>
      </c>
      <c r="V50" s="160">
        <f>ROUND(E50*U50,2)</f>
        <v>0</v>
      </c>
      <c r="W50" s="160"/>
      <c r="X50" s="151"/>
      <c r="Y50" s="151"/>
      <c r="Z50" s="151"/>
      <c r="AA50" s="151"/>
      <c r="AB50" s="151"/>
      <c r="AC50" s="151"/>
      <c r="AD50" s="151"/>
      <c r="AE50" s="151"/>
      <c r="AF50" s="151"/>
      <c r="AG50" s="151" t="s">
        <v>432</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253" t="s">
        <v>445</v>
      </c>
      <c r="D51" s="254"/>
      <c r="E51" s="254"/>
      <c r="F51" s="254"/>
      <c r="G51" s="254"/>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249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c r="A52" s="168">
        <v>7</v>
      </c>
      <c r="B52" s="169" t="s">
        <v>470</v>
      </c>
      <c r="C52" s="185" t="s">
        <v>471</v>
      </c>
      <c r="D52" s="170" t="s">
        <v>323</v>
      </c>
      <c r="E52" s="171">
        <v>1</v>
      </c>
      <c r="F52" s="172"/>
      <c r="G52" s="173">
        <f>ROUND(E52*F52,2)</f>
        <v>0</v>
      </c>
      <c r="H52" s="172">
        <v>0</v>
      </c>
      <c r="I52" s="173">
        <f>ROUND(E52*H52,2)</f>
        <v>0</v>
      </c>
      <c r="J52" s="172">
        <v>217700</v>
      </c>
      <c r="K52" s="173">
        <f>ROUND(E52*J52,2)</f>
        <v>217700</v>
      </c>
      <c r="L52" s="173">
        <v>21</v>
      </c>
      <c r="M52" s="173">
        <f>G52*(1+L52/100)</f>
        <v>0</v>
      </c>
      <c r="N52" s="173">
        <v>0</v>
      </c>
      <c r="O52" s="173">
        <f>ROUND(E52*N52,2)</f>
        <v>0</v>
      </c>
      <c r="P52" s="173">
        <v>0</v>
      </c>
      <c r="Q52" s="173">
        <f>ROUND(E52*P52,2)</f>
        <v>0</v>
      </c>
      <c r="R52" s="173"/>
      <c r="S52" s="173" t="s">
        <v>230</v>
      </c>
      <c r="T52" s="174" t="s">
        <v>222</v>
      </c>
      <c r="U52" s="160">
        <v>0</v>
      </c>
      <c r="V52" s="160">
        <f>ROUND(E52*U52,2)</f>
        <v>0</v>
      </c>
      <c r="W52" s="160"/>
      <c r="X52" s="151"/>
      <c r="Y52" s="151"/>
      <c r="Z52" s="151"/>
      <c r="AA52" s="151"/>
      <c r="AB52" s="151"/>
      <c r="AC52" s="151"/>
      <c r="AD52" s="151"/>
      <c r="AE52" s="151"/>
      <c r="AF52" s="151"/>
      <c r="AG52" s="151" t="s">
        <v>247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4" t="s">
        <v>472</v>
      </c>
      <c r="D53" s="189"/>
      <c r="E53" s="190"/>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251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4" t="s">
        <v>473</v>
      </c>
      <c r="D54" s="189"/>
      <c r="E54" s="190"/>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4" t="s">
        <v>474</v>
      </c>
      <c r="D55" s="189"/>
      <c r="E55" s="190"/>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251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4" t="s">
        <v>475</v>
      </c>
      <c r="D56" s="189"/>
      <c r="E56" s="190"/>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4" t="s">
        <v>396</v>
      </c>
      <c r="D57" s="189"/>
      <c r="E57" s="190">
        <v>1</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251</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68">
        <v>8</v>
      </c>
      <c r="B58" s="169" t="s">
        <v>476</v>
      </c>
      <c r="C58" s="185" t="s">
        <v>477</v>
      </c>
      <c r="D58" s="170" t="s">
        <v>323</v>
      </c>
      <c r="E58" s="171">
        <v>1</v>
      </c>
      <c r="F58" s="172"/>
      <c r="G58" s="173">
        <f>ROUND(E58*F58,2)</f>
        <v>0</v>
      </c>
      <c r="H58" s="172">
        <v>0</v>
      </c>
      <c r="I58" s="173">
        <f>ROUND(E58*H58,2)</f>
        <v>0</v>
      </c>
      <c r="J58" s="172">
        <v>46270</v>
      </c>
      <c r="K58" s="173">
        <f>ROUND(E58*J58,2)</f>
        <v>46270</v>
      </c>
      <c r="L58" s="173">
        <v>21</v>
      </c>
      <c r="M58" s="173">
        <f>G58*(1+L58/100)</f>
        <v>0</v>
      </c>
      <c r="N58" s="173">
        <v>0</v>
      </c>
      <c r="O58" s="173">
        <f>ROUND(E58*N58,2)</f>
        <v>0</v>
      </c>
      <c r="P58" s="173">
        <v>0</v>
      </c>
      <c r="Q58" s="173">
        <f>ROUND(E58*P58,2)</f>
        <v>0</v>
      </c>
      <c r="R58" s="173"/>
      <c r="S58" s="173" t="s">
        <v>230</v>
      </c>
      <c r="T58" s="174" t="s">
        <v>222</v>
      </c>
      <c r="U58" s="160">
        <v>0</v>
      </c>
      <c r="V58" s="160">
        <f>ROUND(E58*U58,2)</f>
        <v>0</v>
      </c>
      <c r="W58" s="160"/>
      <c r="X58" s="151"/>
      <c r="Y58" s="151"/>
      <c r="Z58" s="151"/>
      <c r="AA58" s="151"/>
      <c r="AB58" s="151"/>
      <c r="AC58" s="151"/>
      <c r="AD58" s="151"/>
      <c r="AE58" s="151"/>
      <c r="AF58" s="151"/>
      <c r="AG58" s="151" t="s">
        <v>247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194" t="s">
        <v>478</v>
      </c>
      <c r="D59" s="189"/>
      <c r="E59" s="190"/>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251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4" t="s">
        <v>479</v>
      </c>
      <c r="D60" s="189"/>
      <c r="E60" s="190"/>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251</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4" t="s">
        <v>480</v>
      </c>
      <c r="D61" s="189"/>
      <c r="E61" s="190"/>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251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4" t="s">
        <v>481</v>
      </c>
      <c r="D62" s="189"/>
      <c r="E62" s="190"/>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4" t="s">
        <v>482</v>
      </c>
      <c r="D63" s="189"/>
      <c r="E63" s="190"/>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251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4" t="s">
        <v>483</v>
      </c>
      <c r="D64" s="189"/>
      <c r="E64" s="190"/>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251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4" t="s">
        <v>484</v>
      </c>
      <c r="D65" s="189"/>
      <c r="E65" s="190"/>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251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4" t="s">
        <v>396</v>
      </c>
      <c r="D66" s="189"/>
      <c r="E66" s="190">
        <v>1</v>
      </c>
      <c r="F66" s="160"/>
      <c r="G66" s="160"/>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251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68">
        <v>9</v>
      </c>
      <c r="B67" s="169" t="s">
        <v>485</v>
      </c>
      <c r="C67" s="185" t="s">
        <v>486</v>
      </c>
      <c r="D67" s="170" t="s">
        <v>323</v>
      </c>
      <c r="E67" s="171">
        <v>1</v>
      </c>
      <c r="F67" s="172"/>
      <c r="G67" s="173">
        <f>ROUND(E67*F67,2)</f>
        <v>0</v>
      </c>
      <c r="H67" s="172">
        <v>0</v>
      </c>
      <c r="I67" s="173">
        <f>ROUND(E67*H67,2)</f>
        <v>0</v>
      </c>
      <c r="J67" s="172">
        <v>11300</v>
      </c>
      <c r="K67" s="173">
        <f>ROUND(E67*J67,2)</f>
        <v>11300</v>
      </c>
      <c r="L67" s="173">
        <v>21</v>
      </c>
      <c r="M67" s="173">
        <f>G67*(1+L67/100)</f>
        <v>0</v>
      </c>
      <c r="N67" s="173">
        <v>0</v>
      </c>
      <c r="O67" s="173">
        <f>ROUND(E67*N67,2)</f>
        <v>0</v>
      </c>
      <c r="P67" s="173">
        <v>0</v>
      </c>
      <c r="Q67" s="173">
        <f>ROUND(E67*P67,2)</f>
        <v>0</v>
      </c>
      <c r="R67" s="173"/>
      <c r="S67" s="173" t="s">
        <v>230</v>
      </c>
      <c r="T67" s="174" t="s">
        <v>222</v>
      </c>
      <c r="U67" s="160">
        <v>0</v>
      </c>
      <c r="V67" s="160">
        <f>ROUND(E67*U67,2)</f>
        <v>0</v>
      </c>
      <c r="W67" s="160"/>
      <c r="X67" s="151"/>
      <c r="Y67" s="151"/>
      <c r="Z67" s="151"/>
      <c r="AA67" s="151"/>
      <c r="AB67" s="151"/>
      <c r="AC67" s="151"/>
      <c r="AD67" s="151"/>
      <c r="AE67" s="151"/>
      <c r="AF67" s="151"/>
      <c r="AG67" s="151" t="s">
        <v>247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c r="A68" s="158"/>
      <c r="B68" s="159"/>
      <c r="C68" s="194" t="s">
        <v>487</v>
      </c>
      <c r="D68" s="189"/>
      <c r="E68" s="190"/>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4" t="s">
        <v>488</v>
      </c>
      <c r="D69" s="189"/>
      <c r="E69" s="190"/>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4" t="s">
        <v>489</v>
      </c>
      <c r="D70" s="189"/>
      <c r="E70" s="190"/>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4" t="s">
        <v>490</v>
      </c>
      <c r="D71" s="189"/>
      <c r="E71" s="190"/>
      <c r="F71" s="160"/>
      <c r="G71" s="160"/>
      <c r="H71" s="160"/>
      <c r="I71" s="160"/>
      <c r="J71" s="160"/>
      <c r="K71" s="160"/>
      <c r="L71" s="160"/>
      <c r="M71" s="160"/>
      <c r="N71" s="160"/>
      <c r="O71" s="160"/>
      <c r="P71" s="160"/>
      <c r="Q71" s="160"/>
      <c r="R71" s="160"/>
      <c r="S71" s="160"/>
      <c r="T71" s="160"/>
      <c r="U71" s="160"/>
      <c r="V71" s="160"/>
      <c r="W71" s="160"/>
      <c r="X71" s="151"/>
      <c r="Y71" s="151"/>
      <c r="Z71" s="151"/>
      <c r="AA71" s="151"/>
      <c r="AB71" s="151"/>
      <c r="AC71" s="151"/>
      <c r="AD71" s="151"/>
      <c r="AE71" s="151"/>
      <c r="AF71" s="151"/>
      <c r="AG71" s="151" t="s">
        <v>251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4" t="s">
        <v>396</v>
      </c>
      <c r="D72" s="189"/>
      <c r="E72" s="190">
        <v>1</v>
      </c>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251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68">
        <v>10</v>
      </c>
      <c r="B73" s="169" t="s">
        <v>491</v>
      </c>
      <c r="C73" s="185" t="s">
        <v>492</v>
      </c>
      <c r="D73" s="170" t="s">
        <v>323</v>
      </c>
      <c r="E73" s="171">
        <v>1</v>
      </c>
      <c r="F73" s="172"/>
      <c r="G73" s="173">
        <f>ROUND(E73*F73,2)</f>
        <v>0</v>
      </c>
      <c r="H73" s="172">
        <v>0</v>
      </c>
      <c r="I73" s="173">
        <f>ROUND(E73*H73,2)</f>
        <v>0</v>
      </c>
      <c r="J73" s="172">
        <v>32870</v>
      </c>
      <c r="K73" s="173">
        <f>ROUND(E73*J73,2)</f>
        <v>32870</v>
      </c>
      <c r="L73" s="173">
        <v>21</v>
      </c>
      <c r="M73" s="173">
        <f>G73*(1+L73/100)</f>
        <v>0</v>
      </c>
      <c r="N73" s="173">
        <v>0</v>
      </c>
      <c r="O73" s="173">
        <f>ROUND(E73*N73,2)</f>
        <v>0</v>
      </c>
      <c r="P73" s="173">
        <v>0</v>
      </c>
      <c r="Q73" s="173">
        <f>ROUND(E73*P73,2)</f>
        <v>0</v>
      </c>
      <c r="R73" s="173"/>
      <c r="S73" s="173" t="s">
        <v>230</v>
      </c>
      <c r="T73" s="174" t="s">
        <v>222</v>
      </c>
      <c r="U73" s="160">
        <v>0</v>
      </c>
      <c r="V73" s="160">
        <f>ROUND(E73*U73,2)</f>
        <v>0</v>
      </c>
      <c r="W73" s="160"/>
      <c r="X73" s="151"/>
      <c r="Y73" s="151"/>
      <c r="Z73" s="151"/>
      <c r="AA73" s="151"/>
      <c r="AB73" s="151"/>
      <c r="AC73" s="151"/>
      <c r="AD73" s="151"/>
      <c r="AE73" s="151"/>
      <c r="AF73" s="151"/>
      <c r="AG73" s="151" t="s">
        <v>247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4" t="s">
        <v>493</v>
      </c>
      <c r="D74" s="189"/>
      <c r="E74" s="190"/>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4" t="s">
        <v>494</v>
      </c>
      <c r="D75" s="189"/>
      <c r="E75" s="190"/>
      <c r="F75" s="160"/>
      <c r="G75" s="160"/>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251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4" t="s">
        <v>495</v>
      </c>
      <c r="D76" s="189"/>
      <c r="E76" s="190"/>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4" t="s">
        <v>496</v>
      </c>
      <c r="D77" s="189"/>
      <c r="E77" s="190"/>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251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4" t="s">
        <v>497</v>
      </c>
      <c r="D78" s="189"/>
      <c r="E78" s="190"/>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251</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94" t="s">
        <v>498</v>
      </c>
      <c r="D79" s="189"/>
      <c r="E79" s="190"/>
      <c r="F79" s="160"/>
      <c r="G79" s="160"/>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251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4" t="s">
        <v>499</v>
      </c>
      <c r="D80" s="189"/>
      <c r="E80" s="190"/>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251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4" t="s">
        <v>500</v>
      </c>
      <c r="D81" s="189"/>
      <c r="E81" s="190"/>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251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4" t="s">
        <v>501</v>
      </c>
      <c r="D82" s="189"/>
      <c r="E82" s="190"/>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194" t="s">
        <v>502</v>
      </c>
      <c r="D83" s="189"/>
      <c r="E83" s="190"/>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251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4" t="s">
        <v>503</v>
      </c>
      <c r="D84" s="189"/>
      <c r="E84" s="190"/>
      <c r="F84" s="160"/>
      <c r="G84" s="160"/>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251</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4" t="s">
        <v>396</v>
      </c>
      <c r="D85" s="189"/>
      <c r="E85" s="190">
        <v>1</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251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68">
        <v>11</v>
      </c>
      <c r="B86" s="169" t="s">
        <v>504</v>
      </c>
      <c r="C86" s="185" t="s">
        <v>505</v>
      </c>
      <c r="D86" s="170" t="s">
        <v>323</v>
      </c>
      <c r="E86" s="171">
        <v>1</v>
      </c>
      <c r="F86" s="172"/>
      <c r="G86" s="173">
        <f>ROUND(E86*F86,2)</f>
        <v>0</v>
      </c>
      <c r="H86" s="172">
        <v>0</v>
      </c>
      <c r="I86" s="173">
        <f>ROUND(E86*H86,2)</f>
        <v>0</v>
      </c>
      <c r="J86" s="172">
        <v>2240</v>
      </c>
      <c r="K86" s="173">
        <f>ROUND(E86*J86,2)</f>
        <v>2240</v>
      </c>
      <c r="L86" s="173">
        <v>21</v>
      </c>
      <c r="M86" s="173">
        <f>G86*(1+L86/100)</f>
        <v>0</v>
      </c>
      <c r="N86" s="173">
        <v>0</v>
      </c>
      <c r="O86" s="173">
        <f>ROUND(E86*N86,2)</f>
        <v>0</v>
      </c>
      <c r="P86" s="173">
        <v>0</v>
      </c>
      <c r="Q86" s="173">
        <f>ROUND(E86*P86,2)</f>
        <v>0</v>
      </c>
      <c r="R86" s="173"/>
      <c r="S86" s="173" t="s">
        <v>230</v>
      </c>
      <c r="T86" s="174" t="s">
        <v>222</v>
      </c>
      <c r="U86" s="160">
        <v>0</v>
      </c>
      <c r="V86" s="160">
        <f>ROUND(E86*U86,2)</f>
        <v>0</v>
      </c>
      <c r="W86" s="160"/>
      <c r="X86" s="151"/>
      <c r="Y86" s="151"/>
      <c r="Z86" s="151"/>
      <c r="AA86" s="151"/>
      <c r="AB86" s="151"/>
      <c r="AC86" s="151"/>
      <c r="AD86" s="151"/>
      <c r="AE86" s="151"/>
      <c r="AF86" s="151"/>
      <c r="AG86" s="151" t="s">
        <v>247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c r="A87" s="5"/>
      <c r="B87" s="6"/>
      <c r="C87" s="186"/>
      <c r="D87" s="8"/>
      <c r="E87" s="5"/>
      <c r="F87" s="5"/>
      <c r="G87" s="5"/>
      <c r="H87" s="5"/>
      <c r="I87" s="5"/>
      <c r="J87" s="5"/>
      <c r="K87" s="5"/>
      <c r="L87" s="5"/>
      <c r="M87" s="5"/>
      <c r="N87" s="5"/>
      <c r="O87" s="5"/>
      <c r="P87" s="5"/>
      <c r="Q87" s="5"/>
      <c r="R87" s="5"/>
      <c r="S87" s="5"/>
      <c r="T87" s="5"/>
      <c r="U87" s="5"/>
      <c r="V87" s="5"/>
      <c r="W87" s="5"/>
      <c r="AE87">
        <v>15</v>
      </c>
      <c r="AF87">
        <v>21</v>
      </c>
    </row>
    <row r="88" spans="1:60">
      <c r="A88" s="154"/>
      <c r="B88" s="155" t="s">
        <v>29</v>
      </c>
      <c r="C88" s="187"/>
      <c r="D88" s="156"/>
      <c r="E88" s="157"/>
      <c r="F88" s="157"/>
      <c r="G88" s="182">
        <f>G8+G20+G31+G49</f>
        <v>0</v>
      </c>
      <c r="H88" s="5"/>
      <c r="I88" s="5"/>
      <c r="J88" s="5"/>
      <c r="K88" s="5"/>
      <c r="L88" s="5"/>
      <c r="M88" s="5"/>
      <c r="N88" s="5"/>
      <c r="O88" s="5"/>
      <c r="P88" s="5"/>
      <c r="Q88" s="5"/>
      <c r="R88" s="5"/>
      <c r="S88" s="5"/>
      <c r="T88" s="5"/>
      <c r="U88" s="5"/>
      <c r="V88" s="5"/>
      <c r="W88" s="5"/>
      <c r="AE88">
        <f>SUMIF(L7:L86,AE87,G7:G86)</f>
        <v>0</v>
      </c>
      <c r="AF88">
        <f>SUMIF(L7:L86,AF87,G7:G86)</f>
        <v>0</v>
      </c>
      <c r="AG88" t="s">
        <v>240</v>
      </c>
    </row>
    <row r="89" spans="1:60">
      <c r="A89" s="252" t="s">
        <v>420</v>
      </c>
      <c r="B89" s="252"/>
      <c r="C89" s="186"/>
      <c r="D89" s="8"/>
      <c r="E89" s="5"/>
      <c r="F89" s="5"/>
      <c r="G89" s="5"/>
      <c r="H89" s="5"/>
      <c r="I89" s="5"/>
      <c r="J89" s="5"/>
      <c r="K89" s="5"/>
      <c r="L89" s="5"/>
      <c r="M89" s="5"/>
      <c r="N89" s="5"/>
      <c r="O89" s="5"/>
      <c r="P89" s="5"/>
      <c r="Q89" s="5"/>
      <c r="R89" s="5"/>
      <c r="S89" s="5"/>
      <c r="T89" s="5"/>
      <c r="U89" s="5"/>
      <c r="V89" s="5"/>
      <c r="W89" s="5"/>
    </row>
    <row r="90" spans="1:60">
      <c r="A90" s="5"/>
      <c r="B90" s="6" t="s">
        <v>421</v>
      </c>
      <c r="C90" s="186" t="s">
        <v>422</v>
      </c>
      <c r="D90" s="8"/>
      <c r="E90" s="5"/>
      <c r="F90" s="5"/>
      <c r="G90" s="5"/>
      <c r="H90" s="5"/>
      <c r="I90" s="5"/>
      <c r="J90" s="5"/>
      <c r="K90" s="5"/>
      <c r="L90" s="5"/>
      <c r="M90" s="5"/>
      <c r="N90" s="5"/>
      <c r="O90" s="5"/>
      <c r="P90" s="5"/>
      <c r="Q90" s="5"/>
      <c r="R90" s="5"/>
      <c r="S90" s="5"/>
      <c r="T90" s="5"/>
      <c r="U90" s="5"/>
      <c r="V90" s="5"/>
      <c r="W90" s="5"/>
      <c r="AG90" t="s">
        <v>423</v>
      </c>
    </row>
    <row r="91" spans="1:60">
      <c r="A91" s="5"/>
      <c r="B91" s="6" t="s">
        <v>424</v>
      </c>
      <c r="C91" s="186" t="s">
        <v>425</v>
      </c>
      <c r="D91" s="8"/>
      <c r="E91" s="5"/>
      <c r="F91" s="5"/>
      <c r="G91" s="5"/>
      <c r="H91" s="5"/>
      <c r="I91" s="5"/>
      <c r="J91" s="5"/>
      <c r="K91" s="5"/>
      <c r="L91" s="5"/>
      <c r="M91" s="5"/>
      <c r="N91" s="5"/>
      <c r="O91" s="5"/>
      <c r="P91" s="5"/>
      <c r="Q91" s="5"/>
      <c r="R91" s="5"/>
      <c r="S91" s="5"/>
      <c r="T91" s="5"/>
      <c r="U91" s="5"/>
      <c r="V91" s="5"/>
      <c r="W91" s="5"/>
      <c r="AG91" t="s">
        <v>426</v>
      </c>
    </row>
    <row r="92" spans="1:60">
      <c r="A92" s="5"/>
      <c r="B92" s="6"/>
      <c r="C92" s="186" t="s">
        <v>427</v>
      </c>
      <c r="D92" s="8"/>
      <c r="E92" s="5"/>
      <c r="F92" s="5"/>
      <c r="G92" s="5"/>
      <c r="H92" s="5"/>
      <c r="I92" s="5"/>
      <c r="J92" s="5"/>
      <c r="K92" s="5"/>
      <c r="L92" s="5"/>
      <c r="M92" s="5"/>
      <c r="N92" s="5"/>
      <c r="O92" s="5"/>
      <c r="P92" s="5"/>
      <c r="Q92" s="5"/>
      <c r="R92" s="5"/>
      <c r="S92" s="5"/>
      <c r="T92" s="5"/>
      <c r="U92" s="5"/>
      <c r="V92" s="5"/>
      <c r="W92" s="5"/>
      <c r="AG92" t="s">
        <v>428</v>
      </c>
    </row>
    <row r="93" spans="1:60">
      <c r="A93" s="5"/>
      <c r="B93" s="6"/>
      <c r="C93" s="186"/>
      <c r="D93" s="8"/>
      <c r="E93" s="5"/>
      <c r="F93" s="5"/>
      <c r="G93" s="5"/>
      <c r="H93" s="5"/>
      <c r="I93" s="5"/>
      <c r="J93" s="5"/>
      <c r="K93" s="5"/>
      <c r="L93" s="5"/>
      <c r="M93" s="5"/>
      <c r="N93" s="5"/>
      <c r="O93" s="5"/>
      <c r="P93" s="5"/>
      <c r="Q93" s="5"/>
      <c r="R93" s="5"/>
      <c r="S93" s="5"/>
      <c r="T93" s="5"/>
      <c r="U93" s="5"/>
      <c r="V93" s="5"/>
      <c r="W93" s="5"/>
    </row>
    <row r="94" spans="1:60">
      <c r="C94" s="188"/>
      <c r="D94" s="142"/>
      <c r="AG94" t="s">
        <v>241</v>
      </c>
    </row>
    <row r="95" spans="1:60">
      <c r="D95" s="142"/>
    </row>
    <row r="96" spans="1:60">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mergeCells count="8">
    <mergeCell ref="A1:G1"/>
    <mergeCell ref="C2:G2"/>
    <mergeCell ref="C3:G3"/>
    <mergeCell ref="C4:G4"/>
    <mergeCell ref="A89:B89"/>
    <mergeCell ref="C10:G10"/>
    <mergeCell ref="C22:G22"/>
    <mergeCell ref="C51:G5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zoomScale="160" zoomScaleNormal="160" workbookViewId="0">
      <pane ySplit="7" topLeftCell="A14" activePane="bottomLeft" state="frozen"/>
      <selection pane="bottomLeft" activeCell="F128" sqref="F128:F131"/>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5" t="s">
        <v>242</v>
      </c>
      <c r="B1" s="245"/>
      <c r="C1" s="245"/>
      <c r="D1" s="245"/>
      <c r="E1" s="245"/>
      <c r="F1" s="245"/>
      <c r="G1" s="245"/>
      <c r="AG1" t="s">
        <v>191</v>
      </c>
    </row>
    <row r="2" spans="1:60" ht="24.95" customHeight="1">
      <c r="A2" s="143" t="s">
        <v>7</v>
      </c>
      <c r="B2" s="72" t="s">
        <v>43</v>
      </c>
      <c r="C2" s="246" t="s">
        <v>44</v>
      </c>
      <c r="D2" s="247"/>
      <c r="E2" s="247"/>
      <c r="F2" s="247"/>
      <c r="G2" s="248"/>
      <c r="AG2" t="s">
        <v>192</v>
      </c>
    </row>
    <row r="3" spans="1:60" ht="24.95" customHeight="1">
      <c r="A3" s="143" t="s">
        <v>8</v>
      </c>
      <c r="B3" s="72" t="s">
        <v>58</v>
      </c>
      <c r="C3" s="246" t="s">
        <v>59</v>
      </c>
      <c r="D3" s="247"/>
      <c r="E3" s="247"/>
      <c r="F3" s="247"/>
      <c r="G3" s="248"/>
      <c r="AC3" s="89" t="s">
        <v>192</v>
      </c>
      <c r="AG3" t="s">
        <v>194</v>
      </c>
    </row>
    <row r="4" spans="1:60" ht="24.95" customHeight="1">
      <c r="A4" s="144" t="s">
        <v>9</v>
      </c>
      <c r="B4" s="145" t="s">
        <v>64</v>
      </c>
      <c r="C4" s="249" t="s">
        <v>65</v>
      </c>
      <c r="D4" s="250"/>
      <c r="E4" s="250"/>
      <c r="F4" s="250"/>
      <c r="G4" s="251"/>
      <c r="AG4" t="s">
        <v>195</v>
      </c>
    </row>
    <row r="5" spans="1:60">
      <c r="D5" s="142"/>
    </row>
    <row r="6" spans="1:60" ht="38.25">
      <c r="A6" s="147" t="s">
        <v>196</v>
      </c>
      <c r="B6" s="149" t="s">
        <v>197</v>
      </c>
      <c r="C6" s="149" t="s">
        <v>198</v>
      </c>
      <c r="D6" s="148" t="s">
        <v>199</v>
      </c>
      <c r="E6" s="147" t="s">
        <v>200</v>
      </c>
      <c r="F6" s="146" t="s">
        <v>201</v>
      </c>
      <c r="G6" s="147" t="s">
        <v>29</v>
      </c>
      <c r="H6" s="150" t="s">
        <v>30</v>
      </c>
      <c r="I6" s="150" t="s">
        <v>202</v>
      </c>
      <c r="J6" s="150" t="s">
        <v>31</v>
      </c>
      <c r="K6" s="150" t="s">
        <v>203</v>
      </c>
      <c r="L6" s="150" t="s">
        <v>204</v>
      </c>
      <c r="M6" s="150" t="s">
        <v>205</v>
      </c>
      <c r="N6" s="150" t="s">
        <v>206</v>
      </c>
      <c r="O6" s="150" t="s">
        <v>207</v>
      </c>
      <c r="P6" s="150" t="s">
        <v>208</v>
      </c>
      <c r="Q6" s="150" t="s">
        <v>209</v>
      </c>
      <c r="R6" s="150" t="s">
        <v>210</v>
      </c>
      <c r="S6" s="150" t="s">
        <v>211</v>
      </c>
      <c r="T6" s="150" t="s">
        <v>212</v>
      </c>
      <c r="U6" s="150" t="s">
        <v>213</v>
      </c>
      <c r="V6" s="150" t="s">
        <v>214</v>
      </c>
      <c r="W6" s="150" t="s">
        <v>215</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216</v>
      </c>
      <c r="B8" s="163" t="s">
        <v>134</v>
      </c>
      <c r="C8" s="183" t="s">
        <v>135</v>
      </c>
      <c r="D8" s="164"/>
      <c r="E8" s="165"/>
      <c r="F8" s="166"/>
      <c r="G8" s="166">
        <f>SUMIF(AG9:AG15,"&lt;&gt;NOR",G9:G15)</f>
        <v>0</v>
      </c>
      <c r="H8" s="166"/>
      <c r="I8" s="166">
        <f>SUM(I9:I15)</f>
        <v>0</v>
      </c>
      <c r="J8" s="166"/>
      <c r="K8" s="166">
        <f>SUM(K9:K15)</f>
        <v>12369.68</v>
      </c>
      <c r="L8" s="166"/>
      <c r="M8" s="166">
        <f>SUM(M9:M15)</f>
        <v>0</v>
      </c>
      <c r="N8" s="166"/>
      <c r="O8" s="166">
        <f>SUM(O9:O15)</f>
        <v>0</v>
      </c>
      <c r="P8" s="166"/>
      <c r="Q8" s="166">
        <f>SUM(Q9:Q15)</f>
        <v>0</v>
      </c>
      <c r="R8" s="166"/>
      <c r="S8" s="166"/>
      <c r="T8" s="167"/>
      <c r="U8" s="161"/>
      <c r="V8" s="161">
        <f>SUM(V9:V15)</f>
        <v>0</v>
      </c>
      <c r="W8" s="161"/>
      <c r="AG8" t="s">
        <v>217</v>
      </c>
    </row>
    <row r="9" spans="1:60" outlineLevel="1">
      <c r="A9" s="168">
        <v>1</v>
      </c>
      <c r="B9" s="169" t="s">
        <v>506</v>
      </c>
      <c r="C9" s="185" t="s">
        <v>507</v>
      </c>
      <c r="D9" s="170" t="s">
        <v>0</v>
      </c>
      <c r="E9" s="171">
        <v>121.212</v>
      </c>
      <c r="F9" s="172"/>
      <c r="G9" s="173">
        <f>ROUND(E9*F9,2)</f>
        <v>0</v>
      </c>
      <c r="H9" s="172">
        <v>0</v>
      </c>
      <c r="I9" s="173">
        <f>ROUND(E9*H9,2)</f>
        <v>0</v>
      </c>
      <c r="J9" s="172">
        <v>2.0499999999999998</v>
      </c>
      <c r="K9" s="173">
        <f>ROUND(E9*J9,2)</f>
        <v>248.48</v>
      </c>
      <c r="L9" s="173">
        <v>21</v>
      </c>
      <c r="M9" s="173">
        <f>G9*(1+L9/100)</f>
        <v>0</v>
      </c>
      <c r="N9" s="173">
        <v>0</v>
      </c>
      <c r="O9" s="173">
        <f>ROUND(E9*N9,2)</f>
        <v>0</v>
      </c>
      <c r="P9" s="173">
        <v>0</v>
      </c>
      <c r="Q9" s="173">
        <f>ROUND(E9*P9,2)</f>
        <v>0</v>
      </c>
      <c r="R9" s="173" t="s">
        <v>508</v>
      </c>
      <c r="S9" s="173" t="s">
        <v>221</v>
      </c>
      <c r="T9" s="174" t="s">
        <v>221</v>
      </c>
      <c r="U9" s="160">
        <v>0</v>
      </c>
      <c r="V9" s="160">
        <f>ROUND(E9*U9,2)</f>
        <v>0</v>
      </c>
      <c r="W9" s="160"/>
      <c r="X9" s="151"/>
      <c r="Y9" s="151"/>
      <c r="Z9" s="151"/>
      <c r="AA9" s="151"/>
      <c r="AB9" s="151"/>
      <c r="AC9" s="151"/>
      <c r="AD9" s="151"/>
      <c r="AE9" s="151"/>
      <c r="AF9" s="151"/>
      <c r="AG9" s="151" t="s">
        <v>432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253" t="s">
        <v>382</v>
      </c>
      <c r="D10" s="254"/>
      <c r="E10" s="254"/>
      <c r="F10" s="254"/>
      <c r="G10" s="254"/>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5">
        <v>2</v>
      </c>
      <c r="B11" s="176" t="s">
        <v>509</v>
      </c>
      <c r="C11" s="184" t="s">
        <v>510</v>
      </c>
      <c r="D11" s="177" t="s">
        <v>266</v>
      </c>
      <c r="E11" s="178">
        <v>260</v>
      </c>
      <c r="F11" s="179"/>
      <c r="G11" s="180">
        <f>ROUND(E11*F11,2)</f>
        <v>0</v>
      </c>
      <c r="H11" s="179">
        <v>0</v>
      </c>
      <c r="I11" s="180">
        <f>ROUND(E11*H11,2)</f>
        <v>0</v>
      </c>
      <c r="J11" s="179">
        <v>30</v>
      </c>
      <c r="K11" s="180">
        <f>ROUND(E11*J11,2)</f>
        <v>7800</v>
      </c>
      <c r="L11" s="180">
        <v>21</v>
      </c>
      <c r="M11" s="180">
        <f>G11*(1+L11/100)</f>
        <v>0</v>
      </c>
      <c r="N11" s="180">
        <v>0</v>
      </c>
      <c r="O11" s="180">
        <f>ROUND(E11*N11,2)</f>
        <v>0</v>
      </c>
      <c r="P11" s="180">
        <v>0</v>
      </c>
      <c r="Q11" s="180">
        <f>ROUND(E11*P11,2)</f>
        <v>0</v>
      </c>
      <c r="R11" s="180"/>
      <c r="S11" s="180" t="s">
        <v>230</v>
      </c>
      <c r="T11" s="181" t="s">
        <v>222</v>
      </c>
      <c r="U11" s="160">
        <v>0</v>
      </c>
      <c r="V11" s="160">
        <f>ROUND(E11*U11,2)</f>
        <v>0</v>
      </c>
      <c r="W11" s="160"/>
      <c r="X11" s="151"/>
      <c r="Y11" s="151"/>
      <c r="Z11" s="151"/>
      <c r="AA11" s="151"/>
      <c r="AB11" s="151"/>
      <c r="AC11" s="151"/>
      <c r="AD11" s="151"/>
      <c r="AE11" s="151"/>
      <c r="AF11" s="151"/>
      <c r="AG11" s="151" t="s">
        <v>247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5">
        <v>3</v>
      </c>
      <c r="B12" s="176" t="s">
        <v>511</v>
      </c>
      <c r="C12" s="184" t="s">
        <v>512</v>
      </c>
      <c r="D12" s="177" t="s">
        <v>266</v>
      </c>
      <c r="E12" s="178">
        <v>120</v>
      </c>
      <c r="F12" s="179"/>
      <c r="G12" s="180">
        <f>ROUND(E12*F12,2)</f>
        <v>0</v>
      </c>
      <c r="H12" s="179">
        <v>0</v>
      </c>
      <c r="I12" s="180">
        <f>ROUND(E12*H12,2)</f>
        <v>0</v>
      </c>
      <c r="J12" s="179">
        <v>13.9</v>
      </c>
      <c r="K12" s="180">
        <f>ROUND(E12*J12,2)</f>
        <v>1668</v>
      </c>
      <c r="L12" s="180">
        <v>21</v>
      </c>
      <c r="M12" s="180">
        <f>G12*(1+L12/100)</f>
        <v>0</v>
      </c>
      <c r="N12" s="180">
        <v>0</v>
      </c>
      <c r="O12" s="180">
        <f>ROUND(E12*N12,2)</f>
        <v>0</v>
      </c>
      <c r="P12" s="180">
        <v>0</v>
      </c>
      <c r="Q12" s="180">
        <f>ROUND(E12*P12,2)</f>
        <v>0</v>
      </c>
      <c r="R12" s="180"/>
      <c r="S12" s="180" t="s">
        <v>230</v>
      </c>
      <c r="T12" s="181" t="s">
        <v>222</v>
      </c>
      <c r="U12" s="160">
        <v>0</v>
      </c>
      <c r="V12" s="160">
        <f>ROUND(E12*U12,2)</f>
        <v>0</v>
      </c>
      <c r="W12" s="160"/>
      <c r="X12" s="151"/>
      <c r="Y12" s="151"/>
      <c r="Z12" s="151"/>
      <c r="AA12" s="151"/>
      <c r="AB12" s="151"/>
      <c r="AC12" s="151"/>
      <c r="AD12" s="151"/>
      <c r="AE12" s="151"/>
      <c r="AF12" s="151"/>
      <c r="AG12" s="151" t="s">
        <v>247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5">
        <v>4</v>
      </c>
      <c r="B13" s="176" t="s">
        <v>513</v>
      </c>
      <c r="C13" s="184" t="s">
        <v>514</v>
      </c>
      <c r="D13" s="177" t="s">
        <v>266</v>
      </c>
      <c r="E13" s="178">
        <v>60</v>
      </c>
      <c r="F13" s="179"/>
      <c r="G13" s="180">
        <f>ROUND(E13*F13,2)</f>
        <v>0</v>
      </c>
      <c r="H13" s="179">
        <v>0</v>
      </c>
      <c r="I13" s="180">
        <f>ROUND(E13*H13,2)</f>
        <v>0</v>
      </c>
      <c r="J13" s="179">
        <v>16.5</v>
      </c>
      <c r="K13" s="180">
        <f>ROUND(E13*J13,2)</f>
        <v>990</v>
      </c>
      <c r="L13" s="180">
        <v>21</v>
      </c>
      <c r="M13" s="180">
        <f>G13*(1+L13/100)</f>
        <v>0</v>
      </c>
      <c r="N13" s="180">
        <v>0</v>
      </c>
      <c r="O13" s="180">
        <f>ROUND(E13*N13,2)</f>
        <v>0</v>
      </c>
      <c r="P13" s="180">
        <v>0</v>
      </c>
      <c r="Q13" s="180">
        <f>ROUND(E13*P13,2)</f>
        <v>0</v>
      </c>
      <c r="R13" s="180"/>
      <c r="S13" s="180" t="s">
        <v>230</v>
      </c>
      <c r="T13" s="181" t="s">
        <v>222</v>
      </c>
      <c r="U13" s="160">
        <v>0</v>
      </c>
      <c r="V13" s="160">
        <f>ROUND(E13*U13,2)</f>
        <v>0</v>
      </c>
      <c r="W13" s="160"/>
      <c r="X13" s="151"/>
      <c r="Y13" s="151"/>
      <c r="Z13" s="151"/>
      <c r="AA13" s="151"/>
      <c r="AB13" s="151"/>
      <c r="AC13" s="151"/>
      <c r="AD13" s="151"/>
      <c r="AE13" s="151"/>
      <c r="AF13" s="151"/>
      <c r="AG13" s="151" t="s">
        <v>247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75">
        <v>5</v>
      </c>
      <c r="B14" s="176" t="s">
        <v>515</v>
      </c>
      <c r="C14" s="184" t="s">
        <v>516</v>
      </c>
      <c r="D14" s="177" t="s">
        <v>266</v>
      </c>
      <c r="E14" s="178">
        <v>30</v>
      </c>
      <c r="F14" s="179"/>
      <c r="G14" s="180">
        <f>ROUND(E14*F14,2)</f>
        <v>0</v>
      </c>
      <c r="H14" s="179">
        <v>0</v>
      </c>
      <c r="I14" s="180">
        <f>ROUND(E14*H14,2)</f>
        <v>0</v>
      </c>
      <c r="J14" s="179">
        <v>20.79</v>
      </c>
      <c r="K14" s="180">
        <f>ROUND(E14*J14,2)</f>
        <v>623.70000000000005</v>
      </c>
      <c r="L14" s="180">
        <v>21</v>
      </c>
      <c r="M14" s="180">
        <f>G14*(1+L14/100)</f>
        <v>0</v>
      </c>
      <c r="N14" s="180">
        <v>0</v>
      </c>
      <c r="O14" s="180">
        <f>ROUND(E14*N14,2)</f>
        <v>0</v>
      </c>
      <c r="P14" s="180">
        <v>0</v>
      </c>
      <c r="Q14" s="180">
        <f>ROUND(E14*P14,2)</f>
        <v>0</v>
      </c>
      <c r="R14" s="180"/>
      <c r="S14" s="180" t="s">
        <v>230</v>
      </c>
      <c r="T14" s="181" t="s">
        <v>222</v>
      </c>
      <c r="U14" s="160">
        <v>0</v>
      </c>
      <c r="V14" s="160">
        <f>ROUND(E14*U14,2)</f>
        <v>0</v>
      </c>
      <c r="W14" s="160"/>
      <c r="X14" s="151"/>
      <c r="Y14" s="151"/>
      <c r="Z14" s="151"/>
      <c r="AA14" s="151"/>
      <c r="AB14" s="151"/>
      <c r="AC14" s="151"/>
      <c r="AD14" s="151"/>
      <c r="AE14" s="151"/>
      <c r="AF14" s="151"/>
      <c r="AG14" s="151" t="s">
        <v>247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5">
        <v>6</v>
      </c>
      <c r="B15" s="176" t="s">
        <v>517</v>
      </c>
      <c r="C15" s="184" t="s">
        <v>518</v>
      </c>
      <c r="D15" s="177" t="s">
        <v>266</v>
      </c>
      <c r="E15" s="178">
        <v>50</v>
      </c>
      <c r="F15" s="179"/>
      <c r="G15" s="180">
        <f>ROUND(E15*F15,2)</f>
        <v>0</v>
      </c>
      <c r="H15" s="179">
        <v>0</v>
      </c>
      <c r="I15" s="180">
        <f>ROUND(E15*H15,2)</f>
        <v>0</v>
      </c>
      <c r="J15" s="179">
        <v>20.79</v>
      </c>
      <c r="K15" s="180">
        <f>ROUND(E15*J15,2)</f>
        <v>1039.5</v>
      </c>
      <c r="L15" s="180">
        <v>21</v>
      </c>
      <c r="M15" s="180">
        <f>G15*(1+L15/100)</f>
        <v>0</v>
      </c>
      <c r="N15" s="180">
        <v>0</v>
      </c>
      <c r="O15" s="180">
        <f>ROUND(E15*N15,2)</f>
        <v>0</v>
      </c>
      <c r="P15" s="180">
        <v>0</v>
      </c>
      <c r="Q15" s="180">
        <f>ROUND(E15*P15,2)</f>
        <v>0</v>
      </c>
      <c r="R15" s="180"/>
      <c r="S15" s="180" t="s">
        <v>230</v>
      </c>
      <c r="T15" s="181" t="s">
        <v>222</v>
      </c>
      <c r="U15" s="160">
        <v>0</v>
      </c>
      <c r="V15" s="160">
        <f>ROUND(E15*U15,2)</f>
        <v>0</v>
      </c>
      <c r="W15" s="160"/>
      <c r="X15" s="151"/>
      <c r="Y15" s="151"/>
      <c r="Z15" s="151"/>
      <c r="AA15" s="151"/>
      <c r="AB15" s="151"/>
      <c r="AC15" s="151"/>
      <c r="AD15" s="151"/>
      <c r="AE15" s="151"/>
      <c r="AF15" s="151"/>
      <c r="AG15" s="151" t="s">
        <v>247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c r="A16" s="162" t="s">
        <v>216</v>
      </c>
      <c r="B16" s="163" t="s">
        <v>143</v>
      </c>
      <c r="C16" s="183" t="s">
        <v>144</v>
      </c>
      <c r="D16" s="164"/>
      <c r="E16" s="165"/>
      <c r="F16" s="166"/>
      <c r="G16" s="166">
        <f>SUMIF(AG17:AG35,"&lt;&gt;NOR",G17:G35)</f>
        <v>0</v>
      </c>
      <c r="H16" s="166"/>
      <c r="I16" s="166">
        <f>SUM(I17:I35)</f>
        <v>0</v>
      </c>
      <c r="J16" s="166"/>
      <c r="K16" s="166">
        <f>SUM(K17:K35)</f>
        <v>31071.38</v>
      </c>
      <c r="L16" s="166"/>
      <c r="M16" s="166">
        <f>SUM(M17:M35)</f>
        <v>0</v>
      </c>
      <c r="N16" s="166"/>
      <c r="O16" s="166">
        <f>SUM(O17:O35)</f>
        <v>0</v>
      </c>
      <c r="P16" s="166"/>
      <c r="Q16" s="166">
        <f>SUM(Q17:Q35)</f>
        <v>0</v>
      </c>
      <c r="R16" s="166"/>
      <c r="S16" s="166"/>
      <c r="T16" s="167"/>
      <c r="U16" s="161"/>
      <c r="V16" s="161">
        <f>SUM(V17:V35)</f>
        <v>0</v>
      </c>
      <c r="W16" s="161"/>
      <c r="AG16" t="s">
        <v>217</v>
      </c>
    </row>
    <row r="17" spans="1:60" outlineLevel="1">
      <c r="A17" s="175">
        <v>7</v>
      </c>
      <c r="B17" s="176" t="s">
        <v>519</v>
      </c>
      <c r="C17" s="184" t="s">
        <v>520</v>
      </c>
      <c r="D17" s="177" t="s">
        <v>0</v>
      </c>
      <c r="E17" s="178">
        <v>305.07</v>
      </c>
      <c r="F17" s="179"/>
      <c r="G17" s="180">
        <f>ROUND(E17*F17,2)</f>
        <v>0</v>
      </c>
      <c r="H17" s="179">
        <v>0</v>
      </c>
      <c r="I17" s="180">
        <f>ROUND(E17*H17,2)</f>
        <v>0</v>
      </c>
      <c r="J17" s="179">
        <v>1.85</v>
      </c>
      <c r="K17" s="180">
        <f>ROUND(E17*J17,2)</f>
        <v>564.38</v>
      </c>
      <c r="L17" s="180">
        <v>21</v>
      </c>
      <c r="M17" s="180">
        <f>G17*(1+L17/100)</f>
        <v>0</v>
      </c>
      <c r="N17" s="180">
        <v>0</v>
      </c>
      <c r="O17" s="180">
        <f>ROUND(E17*N17,2)</f>
        <v>0</v>
      </c>
      <c r="P17" s="180">
        <v>0</v>
      </c>
      <c r="Q17" s="180">
        <f>ROUND(E17*P17,2)</f>
        <v>0</v>
      </c>
      <c r="R17" s="180" t="s">
        <v>469</v>
      </c>
      <c r="S17" s="180" t="s">
        <v>221</v>
      </c>
      <c r="T17" s="181" t="s">
        <v>221</v>
      </c>
      <c r="U17" s="160">
        <v>0</v>
      </c>
      <c r="V17" s="160">
        <f>ROUND(E17*U17,2)</f>
        <v>0</v>
      </c>
      <c r="W17" s="160"/>
      <c r="X17" s="151"/>
      <c r="Y17" s="151"/>
      <c r="Z17" s="151"/>
      <c r="AA17" s="151"/>
      <c r="AB17" s="151"/>
      <c r="AC17" s="151"/>
      <c r="AD17" s="151"/>
      <c r="AE17" s="151"/>
      <c r="AF17" s="151"/>
      <c r="AG17" s="151" t="s">
        <v>432</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c r="A18" s="175">
        <v>8</v>
      </c>
      <c r="B18" s="176" t="s">
        <v>521</v>
      </c>
      <c r="C18" s="184" t="s">
        <v>522</v>
      </c>
      <c r="D18" s="177" t="s">
        <v>323</v>
      </c>
      <c r="E18" s="178">
        <v>1</v>
      </c>
      <c r="F18" s="179"/>
      <c r="G18" s="180">
        <f>ROUND(E18*F18,2)</f>
        <v>0</v>
      </c>
      <c r="H18" s="179">
        <v>0</v>
      </c>
      <c r="I18" s="180">
        <f>ROUND(E18*H18,2)</f>
        <v>0</v>
      </c>
      <c r="J18" s="179">
        <v>3500</v>
      </c>
      <c r="K18" s="180">
        <f>ROUND(E18*J18,2)</f>
        <v>3500</v>
      </c>
      <c r="L18" s="180">
        <v>21</v>
      </c>
      <c r="M18" s="180">
        <f>G18*(1+L18/100)</f>
        <v>0</v>
      </c>
      <c r="N18" s="180">
        <v>0</v>
      </c>
      <c r="O18" s="180">
        <f>ROUND(E18*N18,2)</f>
        <v>0</v>
      </c>
      <c r="P18" s="180">
        <v>0</v>
      </c>
      <c r="Q18" s="180">
        <f>ROUND(E18*P18,2)</f>
        <v>0</v>
      </c>
      <c r="R18" s="180"/>
      <c r="S18" s="180" t="s">
        <v>230</v>
      </c>
      <c r="T18" s="181" t="s">
        <v>222</v>
      </c>
      <c r="U18" s="160">
        <v>0</v>
      </c>
      <c r="V18" s="160">
        <f>ROUND(E18*U18,2)</f>
        <v>0</v>
      </c>
      <c r="W18" s="160"/>
      <c r="X18" s="151"/>
      <c r="Y18" s="151"/>
      <c r="Z18" s="151"/>
      <c r="AA18" s="151"/>
      <c r="AB18" s="151"/>
      <c r="AC18" s="151"/>
      <c r="AD18" s="151"/>
      <c r="AE18" s="151"/>
      <c r="AF18" s="151"/>
      <c r="AG18" s="151" t="s">
        <v>247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75">
        <v>9</v>
      </c>
      <c r="B19" s="176" t="s">
        <v>523</v>
      </c>
      <c r="C19" s="184" t="s">
        <v>524</v>
      </c>
      <c r="D19" s="177" t="s">
        <v>323</v>
      </c>
      <c r="E19" s="178">
        <v>2</v>
      </c>
      <c r="F19" s="179"/>
      <c r="G19" s="180">
        <f>ROUND(E19*F19,2)</f>
        <v>0</v>
      </c>
      <c r="H19" s="179">
        <v>0</v>
      </c>
      <c r="I19" s="180">
        <f>ROUND(E19*H19,2)</f>
        <v>0</v>
      </c>
      <c r="J19" s="179">
        <v>132</v>
      </c>
      <c r="K19" s="180">
        <f>ROUND(E19*J19,2)</f>
        <v>264</v>
      </c>
      <c r="L19" s="180">
        <v>21</v>
      </c>
      <c r="M19" s="180">
        <f>G19*(1+L19/100)</f>
        <v>0</v>
      </c>
      <c r="N19" s="180">
        <v>0</v>
      </c>
      <c r="O19" s="180">
        <f>ROUND(E19*N19,2)</f>
        <v>0</v>
      </c>
      <c r="P19" s="180">
        <v>0</v>
      </c>
      <c r="Q19" s="180">
        <f>ROUND(E19*P19,2)</f>
        <v>0</v>
      </c>
      <c r="R19" s="180"/>
      <c r="S19" s="180" t="s">
        <v>230</v>
      </c>
      <c r="T19" s="181" t="s">
        <v>222</v>
      </c>
      <c r="U19" s="160">
        <v>0</v>
      </c>
      <c r="V19" s="160">
        <f>ROUND(E19*U19,2)</f>
        <v>0</v>
      </c>
      <c r="W19" s="160"/>
      <c r="X19" s="151"/>
      <c r="Y19" s="151"/>
      <c r="Z19" s="151"/>
      <c r="AA19" s="151"/>
      <c r="AB19" s="151"/>
      <c r="AC19" s="151"/>
      <c r="AD19" s="151"/>
      <c r="AE19" s="151"/>
      <c r="AF19" s="151"/>
      <c r="AG19" s="151" t="s">
        <v>247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68">
        <v>10</v>
      </c>
      <c r="B20" s="169" t="s">
        <v>525</v>
      </c>
      <c r="C20" s="185" t="s">
        <v>526</v>
      </c>
      <c r="D20" s="170" t="s">
        <v>323</v>
      </c>
      <c r="E20" s="171">
        <v>1</v>
      </c>
      <c r="F20" s="172"/>
      <c r="G20" s="173">
        <f>ROUND(E20*F20,2)</f>
        <v>0</v>
      </c>
      <c r="H20" s="172">
        <v>0</v>
      </c>
      <c r="I20" s="173">
        <f>ROUND(E20*H20,2)</f>
        <v>0</v>
      </c>
      <c r="J20" s="172">
        <v>4713</v>
      </c>
      <c r="K20" s="173">
        <f>ROUND(E20*J20,2)</f>
        <v>4713</v>
      </c>
      <c r="L20" s="173">
        <v>21</v>
      </c>
      <c r="M20" s="173">
        <f>G20*(1+L20/100)</f>
        <v>0</v>
      </c>
      <c r="N20" s="173">
        <v>0</v>
      </c>
      <c r="O20" s="173">
        <f>ROUND(E20*N20,2)</f>
        <v>0</v>
      </c>
      <c r="P20" s="173">
        <v>0</v>
      </c>
      <c r="Q20" s="173">
        <f>ROUND(E20*P20,2)</f>
        <v>0</v>
      </c>
      <c r="R20" s="173"/>
      <c r="S20" s="173" t="s">
        <v>230</v>
      </c>
      <c r="T20" s="174" t="s">
        <v>222</v>
      </c>
      <c r="U20" s="160">
        <v>0</v>
      </c>
      <c r="V20" s="160">
        <f>ROUND(E20*U20,2)</f>
        <v>0</v>
      </c>
      <c r="W20" s="160"/>
      <c r="X20" s="151"/>
      <c r="Y20" s="151"/>
      <c r="Z20" s="151"/>
      <c r="AA20" s="151"/>
      <c r="AB20" s="151"/>
      <c r="AC20" s="151"/>
      <c r="AD20" s="151"/>
      <c r="AE20" s="151"/>
      <c r="AF20" s="151"/>
      <c r="AG20" s="151" t="s">
        <v>247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4" t="s">
        <v>527</v>
      </c>
      <c r="D21" s="189"/>
      <c r="E21" s="190"/>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251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4" t="s">
        <v>528</v>
      </c>
      <c r="D22" s="189"/>
      <c r="E22" s="190"/>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4" t="s">
        <v>529</v>
      </c>
      <c r="D23" s="189"/>
      <c r="E23" s="190"/>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251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4" t="s">
        <v>530</v>
      </c>
      <c r="D24" s="189"/>
      <c r="E24" s="190"/>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4" t="s">
        <v>531</v>
      </c>
      <c r="D25" s="189"/>
      <c r="E25" s="190"/>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251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4" t="s">
        <v>396</v>
      </c>
      <c r="D26" s="189"/>
      <c r="E26" s="190">
        <v>1</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251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68">
        <v>11</v>
      </c>
      <c r="B27" s="169" t="s">
        <v>532</v>
      </c>
      <c r="C27" s="185" t="s">
        <v>533</v>
      </c>
      <c r="D27" s="170" t="s">
        <v>323</v>
      </c>
      <c r="E27" s="171">
        <v>2</v>
      </c>
      <c r="F27" s="172"/>
      <c r="G27" s="173">
        <f>ROUND(E27*F27,2)</f>
        <v>0</v>
      </c>
      <c r="H27" s="172">
        <v>0</v>
      </c>
      <c r="I27" s="173">
        <f>ROUND(E27*H27,2)</f>
        <v>0</v>
      </c>
      <c r="J27" s="172">
        <v>11015</v>
      </c>
      <c r="K27" s="173">
        <f>ROUND(E27*J27,2)</f>
        <v>22030</v>
      </c>
      <c r="L27" s="173">
        <v>21</v>
      </c>
      <c r="M27" s="173">
        <f>G27*(1+L27/100)</f>
        <v>0</v>
      </c>
      <c r="N27" s="173">
        <v>0</v>
      </c>
      <c r="O27" s="173">
        <f>ROUND(E27*N27,2)</f>
        <v>0</v>
      </c>
      <c r="P27" s="173">
        <v>0</v>
      </c>
      <c r="Q27" s="173">
        <f>ROUND(E27*P27,2)</f>
        <v>0</v>
      </c>
      <c r="R27" s="173"/>
      <c r="S27" s="173" t="s">
        <v>230</v>
      </c>
      <c r="T27" s="174" t="s">
        <v>222</v>
      </c>
      <c r="U27" s="160">
        <v>0</v>
      </c>
      <c r="V27" s="160">
        <f>ROUND(E27*U27,2)</f>
        <v>0</v>
      </c>
      <c r="W27" s="160"/>
      <c r="X27" s="151"/>
      <c r="Y27" s="151"/>
      <c r="Z27" s="151"/>
      <c r="AA27" s="151"/>
      <c r="AB27" s="151"/>
      <c r="AC27" s="151"/>
      <c r="AD27" s="151"/>
      <c r="AE27" s="151"/>
      <c r="AF27" s="151"/>
      <c r="AG27" s="151" t="s">
        <v>247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4" t="s">
        <v>534</v>
      </c>
      <c r="D28" s="189"/>
      <c r="E28" s="190"/>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4" t="s">
        <v>535</v>
      </c>
      <c r="D29" s="189"/>
      <c r="E29" s="190"/>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251</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4" t="s">
        <v>536</v>
      </c>
      <c r="D30" s="189"/>
      <c r="E30" s="190"/>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251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4" t="s">
        <v>537</v>
      </c>
      <c r="D31" s="189"/>
      <c r="E31" s="190"/>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251</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4" t="s">
        <v>538</v>
      </c>
      <c r="D32" s="189"/>
      <c r="E32" s="190"/>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4" t="s">
        <v>539</v>
      </c>
      <c r="D33" s="189"/>
      <c r="E33" s="190"/>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4" t="s">
        <v>540</v>
      </c>
      <c r="D34" s="189"/>
      <c r="E34" s="190"/>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4" t="s">
        <v>345</v>
      </c>
      <c r="D35" s="189"/>
      <c r="E35" s="190">
        <v>2</v>
      </c>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251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c r="A36" s="162" t="s">
        <v>216</v>
      </c>
      <c r="B36" s="163" t="s">
        <v>145</v>
      </c>
      <c r="C36" s="183" t="s">
        <v>146</v>
      </c>
      <c r="D36" s="164"/>
      <c r="E36" s="165"/>
      <c r="F36" s="166"/>
      <c r="G36" s="166">
        <f>SUMIF(AG37:AG48,"&lt;&gt;NOR",G37:G48)</f>
        <v>0</v>
      </c>
      <c r="H36" s="166"/>
      <c r="I36" s="166">
        <f>SUM(I37:I48)</f>
        <v>60523.4</v>
      </c>
      <c r="J36" s="166"/>
      <c r="K36" s="166">
        <f>SUM(K37:K48)</f>
        <v>44932.32</v>
      </c>
      <c r="L36" s="166"/>
      <c r="M36" s="166">
        <f>SUM(M37:M48)</f>
        <v>0</v>
      </c>
      <c r="N36" s="166"/>
      <c r="O36" s="166">
        <f>SUM(O37:O48)</f>
        <v>0.25</v>
      </c>
      <c r="P36" s="166"/>
      <c r="Q36" s="166">
        <f>SUM(Q37:Q48)</f>
        <v>0.08</v>
      </c>
      <c r="R36" s="166"/>
      <c r="S36" s="166"/>
      <c r="T36" s="167"/>
      <c r="U36" s="161"/>
      <c r="V36" s="161">
        <f>SUM(V37:V48)</f>
        <v>86.329999999999984</v>
      </c>
      <c r="W36" s="161"/>
      <c r="AG36" t="s">
        <v>217</v>
      </c>
    </row>
    <row r="37" spans="1:60" outlineLevel="1">
      <c r="A37" s="175">
        <v>12</v>
      </c>
      <c r="B37" s="176" t="s">
        <v>541</v>
      </c>
      <c r="C37" s="184" t="s">
        <v>542</v>
      </c>
      <c r="D37" s="177" t="s">
        <v>266</v>
      </c>
      <c r="E37" s="178">
        <v>25</v>
      </c>
      <c r="F37" s="179"/>
      <c r="G37" s="180">
        <f>ROUND(E37*F37,2)</f>
        <v>0</v>
      </c>
      <c r="H37" s="179">
        <v>4.0199999999999996</v>
      </c>
      <c r="I37" s="180">
        <f>ROUND(E37*H37,2)</f>
        <v>100.5</v>
      </c>
      <c r="J37" s="179">
        <v>17.38</v>
      </c>
      <c r="K37" s="180">
        <f>ROUND(E37*J37,2)</f>
        <v>434.5</v>
      </c>
      <c r="L37" s="180">
        <v>21</v>
      </c>
      <c r="M37" s="180">
        <f>G37*(1+L37/100)</f>
        <v>0</v>
      </c>
      <c r="N37" s="180">
        <v>2.0000000000000002E-5</v>
      </c>
      <c r="O37" s="180">
        <f>ROUND(E37*N37,2)</f>
        <v>0</v>
      </c>
      <c r="P37" s="180">
        <v>3.2000000000000002E-3</v>
      </c>
      <c r="Q37" s="180">
        <f>ROUND(E37*P37,2)</f>
        <v>0.08</v>
      </c>
      <c r="R37" s="180" t="s">
        <v>469</v>
      </c>
      <c r="S37" s="180" t="s">
        <v>221</v>
      </c>
      <c r="T37" s="181" t="s">
        <v>221</v>
      </c>
      <c r="U37" s="160">
        <v>5.2999999999999999E-2</v>
      </c>
      <c r="V37" s="160">
        <f>ROUND(E37*U37,2)</f>
        <v>1.33</v>
      </c>
      <c r="W37" s="160"/>
      <c r="X37" s="151"/>
      <c r="Y37" s="151"/>
      <c r="Z37" s="151"/>
      <c r="AA37" s="151"/>
      <c r="AB37" s="151"/>
      <c r="AC37" s="151"/>
      <c r="AD37" s="151"/>
      <c r="AE37" s="151"/>
      <c r="AF37" s="151"/>
      <c r="AG37" s="151" t="s">
        <v>369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c r="A38" s="168">
        <v>13</v>
      </c>
      <c r="B38" s="169" t="s">
        <v>543</v>
      </c>
      <c r="C38" s="185" t="s">
        <v>544</v>
      </c>
      <c r="D38" s="170" t="s">
        <v>266</v>
      </c>
      <c r="E38" s="171">
        <v>120</v>
      </c>
      <c r="F38" s="172"/>
      <c r="G38" s="173">
        <f>ROUND(E38*F38,2)</f>
        <v>0</v>
      </c>
      <c r="H38" s="172">
        <v>161.58000000000001</v>
      </c>
      <c r="I38" s="173">
        <f>ROUND(E38*H38,2)</f>
        <v>19389.599999999999</v>
      </c>
      <c r="J38" s="172">
        <v>121.42</v>
      </c>
      <c r="K38" s="173">
        <f>ROUND(E38*J38,2)</f>
        <v>14570.4</v>
      </c>
      <c r="L38" s="173">
        <v>21</v>
      </c>
      <c r="M38" s="173">
        <f>G38*(1+L38/100)</f>
        <v>0</v>
      </c>
      <c r="N38" s="173">
        <v>7.6000000000000004E-4</v>
      </c>
      <c r="O38" s="173">
        <f>ROUND(E38*N38,2)</f>
        <v>0.09</v>
      </c>
      <c r="P38" s="173">
        <v>0</v>
      </c>
      <c r="Q38" s="173">
        <f>ROUND(E38*P38,2)</f>
        <v>0</v>
      </c>
      <c r="R38" s="173" t="s">
        <v>469</v>
      </c>
      <c r="S38" s="173" t="s">
        <v>221</v>
      </c>
      <c r="T38" s="174" t="s">
        <v>221</v>
      </c>
      <c r="U38" s="160">
        <v>0.29737999999999998</v>
      </c>
      <c r="V38" s="160">
        <f>ROUND(E38*U38,2)</f>
        <v>35.69</v>
      </c>
      <c r="W38" s="160"/>
      <c r="X38" s="151"/>
      <c r="Y38" s="151"/>
      <c r="Z38" s="151"/>
      <c r="AA38" s="151"/>
      <c r="AB38" s="151"/>
      <c r="AC38" s="151"/>
      <c r="AD38" s="151"/>
      <c r="AE38" s="151"/>
      <c r="AF38" s="151"/>
      <c r="AG38" s="151" t="s">
        <v>369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253" t="s">
        <v>545</v>
      </c>
      <c r="D39" s="254"/>
      <c r="E39" s="254"/>
      <c r="F39" s="254"/>
      <c r="G39" s="254"/>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249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c r="A40" s="168">
        <v>14</v>
      </c>
      <c r="B40" s="169" t="s">
        <v>546</v>
      </c>
      <c r="C40" s="185" t="s">
        <v>547</v>
      </c>
      <c r="D40" s="170" t="s">
        <v>266</v>
      </c>
      <c r="E40" s="171">
        <v>60</v>
      </c>
      <c r="F40" s="172"/>
      <c r="G40" s="173">
        <f>ROUND(E40*F40,2)</f>
        <v>0</v>
      </c>
      <c r="H40" s="172">
        <v>201.95</v>
      </c>
      <c r="I40" s="173">
        <f>ROUND(E40*H40,2)</f>
        <v>12117</v>
      </c>
      <c r="J40" s="172">
        <v>125.55</v>
      </c>
      <c r="K40" s="173">
        <f>ROUND(E40*J40,2)</f>
        <v>7533</v>
      </c>
      <c r="L40" s="173">
        <v>21</v>
      </c>
      <c r="M40" s="173">
        <f>G40*(1+L40/100)</f>
        <v>0</v>
      </c>
      <c r="N40" s="173">
        <v>8.8000000000000003E-4</v>
      </c>
      <c r="O40" s="173">
        <f>ROUND(E40*N40,2)</f>
        <v>0.05</v>
      </c>
      <c r="P40" s="173">
        <v>0</v>
      </c>
      <c r="Q40" s="173">
        <f>ROUND(E40*P40,2)</f>
        <v>0</v>
      </c>
      <c r="R40" s="173" t="s">
        <v>469</v>
      </c>
      <c r="S40" s="173" t="s">
        <v>221</v>
      </c>
      <c r="T40" s="174" t="s">
        <v>221</v>
      </c>
      <c r="U40" s="160">
        <v>0.30737999999999999</v>
      </c>
      <c r="V40" s="160">
        <f>ROUND(E40*U40,2)</f>
        <v>18.440000000000001</v>
      </c>
      <c r="W40" s="160"/>
      <c r="X40" s="151"/>
      <c r="Y40" s="151"/>
      <c r="Z40" s="151"/>
      <c r="AA40" s="151"/>
      <c r="AB40" s="151"/>
      <c r="AC40" s="151"/>
      <c r="AD40" s="151"/>
      <c r="AE40" s="151"/>
      <c r="AF40" s="151"/>
      <c r="AG40" s="151" t="s">
        <v>369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53" t="s">
        <v>545</v>
      </c>
      <c r="D41" s="254"/>
      <c r="E41" s="254"/>
      <c r="F41" s="254"/>
      <c r="G41" s="254"/>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249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c r="A42" s="168">
        <v>15</v>
      </c>
      <c r="B42" s="169" t="s">
        <v>548</v>
      </c>
      <c r="C42" s="185" t="s">
        <v>549</v>
      </c>
      <c r="D42" s="170" t="s">
        <v>266</v>
      </c>
      <c r="E42" s="171">
        <v>30</v>
      </c>
      <c r="F42" s="172"/>
      <c r="G42" s="173">
        <f>ROUND(E42*F42,2)</f>
        <v>0</v>
      </c>
      <c r="H42" s="172">
        <v>247.8</v>
      </c>
      <c r="I42" s="173">
        <f>ROUND(E42*H42,2)</f>
        <v>7434</v>
      </c>
      <c r="J42" s="172">
        <v>129.69999999999999</v>
      </c>
      <c r="K42" s="173">
        <f>ROUND(E42*J42,2)</f>
        <v>3891</v>
      </c>
      <c r="L42" s="173">
        <v>21</v>
      </c>
      <c r="M42" s="173">
        <f>G42*(1+L42/100)</f>
        <v>0</v>
      </c>
      <c r="N42" s="173">
        <v>1.01E-3</v>
      </c>
      <c r="O42" s="173">
        <f>ROUND(E42*N42,2)</f>
        <v>0.03</v>
      </c>
      <c r="P42" s="173">
        <v>0</v>
      </c>
      <c r="Q42" s="173">
        <f>ROUND(E42*P42,2)</f>
        <v>0</v>
      </c>
      <c r="R42" s="173" t="s">
        <v>469</v>
      </c>
      <c r="S42" s="173" t="s">
        <v>221</v>
      </c>
      <c r="T42" s="174" t="s">
        <v>221</v>
      </c>
      <c r="U42" s="160">
        <v>0.31738</v>
      </c>
      <c r="V42" s="160">
        <f>ROUND(E42*U42,2)</f>
        <v>9.52</v>
      </c>
      <c r="W42" s="160"/>
      <c r="X42" s="151"/>
      <c r="Y42" s="151"/>
      <c r="Z42" s="151"/>
      <c r="AA42" s="151"/>
      <c r="AB42" s="151"/>
      <c r="AC42" s="151"/>
      <c r="AD42" s="151"/>
      <c r="AE42" s="151"/>
      <c r="AF42" s="151"/>
      <c r="AG42" s="151" t="s">
        <v>369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53" t="s">
        <v>545</v>
      </c>
      <c r="D43" s="254"/>
      <c r="E43" s="254"/>
      <c r="F43" s="254"/>
      <c r="G43" s="254"/>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249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c r="A44" s="168">
        <v>16</v>
      </c>
      <c r="B44" s="169" t="s">
        <v>550</v>
      </c>
      <c r="C44" s="185" t="s">
        <v>551</v>
      </c>
      <c r="D44" s="170" t="s">
        <v>266</v>
      </c>
      <c r="E44" s="171">
        <v>50</v>
      </c>
      <c r="F44" s="172"/>
      <c r="G44" s="173">
        <f>ROUND(E44*F44,2)</f>
        <v>0</v>
      </c>
      <c r="H44" s="172">
        <v>428.71</v>
      </c>
      <c r="I44" s="173">
        <f>ROUND(E44*H44,2)</f>
        <v>21435.5</v>
      </c>
      <c r="J44" s="172">
        <v>136.29</v>
      </c>
      <c r="K44" s="173">
        <f>ROUND(E44*J44,2)</f>
        <v>6814.5</v>
      </c>
      <c r="L44" s="173">
        <v>21</v>
      </c>
      <c r="M44" s="173">
        <f>G44*(1+L44/100)</f>
        <v>0</v>
      </c>
      <c r="N44" s="173">
        <v>1.6000000000000001E-3</v>
      </c>
      <c r="O44" s="173">
        <f>ROUND(E44*N44,2)</f>
        <v>0.08</v>
      </c>
      <c r="P44" s="173">
        <v>0</v>
      </c>
      <c r="Q44" s="173">
        <f>ROUND(E44*P44,2)</f>
        <v>0</v>
      </c>
      <c r="R44" s="173" t="s">
        <v>469</v>
      </c>
      <c r="S44" s="173" t="s">
        <v>221</v>
      </c>
      <c r="T44" s="174" t="s">
        <v>221</v>
      </c>
      <c r="U44" s="160">
        <v>0.33332000000000001</v>
      </c>
      <c r="V44" s="160">
        <f>ROUND(E44*U44,2)</f>
        <v>16.670000000000002</v>
      </c>
      <c r="W44" s="160"/>
      <c r="X44" s="151"/>
      <c r="Y44" s="151"/>
      <c r="Z44" s="151"/>
      <c r="AA44" s="151"/>
      <c r="AB44" s="151"/>
      <c r="AC44" s="151"/>
      <c r="AD44" s="151"/>
      <c r="AE44" s="151"/>
      <c r="AF44" s="151"/>
      <c r="AG44" s="151" t="s">
        <v>369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53" t="s">
        <v>545</v>
      </c>
      <c r="D45" s="254"/>
      <c r="E45" s="254"/>
      <c r="F45" s="254"/>
      <c r="G45" s="254"/>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249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5">
        <v>17</v>
      </c>
      <c r="B46" s="176" t="s">
        <v>552</v>
      </c>
      <c r="C46" s="184" t="s">
        <v>553</v>
      </c>
      <c r="D46" s="177" t="s">
        <v>266</v>
      </c>
      <c r="E46" s="178">
        <v>260</v>
      </c>
      <c r="F46" s="179"/>
      <c r="G46" s="180">
        <f>ROUND(E46*F46,2)</f>
        <v>0</v>
      </c>
      <c r="H46" s="179">
        <v>0.18</v>
      </c>
      <c r="I46" s="180">
        <f>ROUND(E46*H46,2)</f>
        <v>46.8</v>
      </c>
      <c r="J46" s="179">
        <v>6.62</v>
      </c>
      <c r="K46" s="180">
        <f>ROUND(E46*J46,2)</f>
        <v>1721.2</v>
      </c>
      <c r="L46" s="180">
        <v>21</v>
      </c>
      <c r="M46" s="180">
        <f>G46*(1+L46/100)</f>
        <v>0</v>
      </c>
      <c r="N46" s="180">
        <v>0</v>
      </c>
      <c r="O46" s="180">
        <f>ROUND(E46*N46,2)</f>
        <v>0</v>
      </c>
      <c r="P46" s="180">
        <v>0</v>
      </c>
      <c r="Q46" s="180">
        <f>ROUND(E46*P46,2)</f>
        <v>0</v>
      </c>
      <c r="R46" s="180" t="s">
        <v>469</v>
      </c>
      <c r="S46" s="180" t="s">
        <v>221</v>
      </c>
      <c r="T46" s="181" t="s">
        <v>221</v>
      </c>
      <c r="U46" s="160">
        <v>1.7999999999999999E-2</v>
      </c>
      <c r="V46" s="160">
        <f>ROUND(E46*U46,2)</f>
        <v>4.68</v>
      </c>
      <c r="W46" s="160"/>
      <c r="X46" s="151"/>
      <c r="Y46" s="151"/>
      <c r="Z46" s="151"/>
      <c r="AA46" s="151"/>
      <c r="AB46" s="151"/>
      <c r="AC46" s="151"/>
      <c r="AD46" s="151"/>
      <c r="AE46" s="151"/>
      <c r="AF46" s="151"/>
      <c r="AG46" s="151" t="s">
        <v>369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5">
        <v>18</v>
      </c>
      <c r="B47" s="176" t="s">
        <v>554</v>
      </c>
      <c r="C47" s="184" t="s">
        <v>555</v>
      </c>
      <c r="D47" s="177" t="s">
        <v>0</v>
      </c>
      <c r="E47" s="178">
        <v>1046.5899999999999</v>
      </c>
      <c r="F47" s="179"/>
      <c r="G47" s="180">
        <f>ROUND(E47*F47,2)</f>
        <v>0</v>
      </c>
      <c r="H47" s="179">
        <v>0</v>
      </c>
      <c r="I47" s="180">
        <f>ROUND(E47*H47,2)</f>
        <v>0</v>
      </c>
      <c r="J47" s="179">
        <v>3.6</v>
      </c>
      <c r="K47" s="180">
        <f>ROUND(E47*J47,2)</f>
        <v>3767.72</v>
      </c>
      <c r="L47" s="180">
        <v>21</v>
      </c>
      <c r="M47" s="180">
        <f>G47*(1+L47/100)</f>
        <v>0</v>
      </c>
      <c r="N47" s="180">
        <v>0</v>
      </c>
      <c r="O47" s="180">
        <f>ROUND(E47*N47,2)</f>
        <v>0</v>
      </c>
      <c r="P47" s="180">
        <v>0</v>
      </c>
      <c r="Q47" s="180">
        <f>ROUND(E47*P47,2)</f>
        <v>0</v>
      </c>
      <c r="R47" s="180" t="s">
        <v>469</v>
      </c>
      <c r="S47" s="180" t="s">
        <v>221</v>
      </c>
      <c r="T47" s="181" t="s">
        <v>221</v>
      </c>
      <c r="U47" s="160">
        <v>0</v>
      </c>
      <c r="V47" s="160">
        <f>ROUND(E47*U47,2)</f>
        <v>0</v>
      </c>
      <c r="W47" s="160"/>
      <c r="X47" s="151"/>
      <c r="Y47" s="151"/>
      <c r="Z47" s="151"/>
      <c r="AA47" s="151"/>
      <c r="AB47" s="151"/>
      <c r="AC47" s="151"/>
      <c r="AD47" s="151"/>
      <c r="AE47" s="151"/>
      <c r="AF47" s="151"/>
      <c r="AG47" s="151" t="s">
        <v>432</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5">
        <v>19</v>
      </c>
      <c r="B48" s="176" t="s">
        <v>556</v>
      </c>
      <c r="C48" s="184" t="s">
        <v>557</v>
      </c>
      <c r="D48" s="177" t="s">
        <v>323</v>
      </c>
      <c r="E48" s="178">
        <v>40</v>
      </c>
      <c r="F48" s="179"/>
      <c r="G48" s="180">
        <f>ROUND(E48*F48,2)</f>
        <v>0</v>
      </c>
      <c r="H48" s="179">
        <v>0</v>
      </c>
      <c r="I48" s="180">
        <f>ROUND(E48*H48,2)</f>
        <v>0</v>
      </c>
      <c r="J48" s="179">
        <v>155</v>
      </c>
      <c r="K48" s="180">
        <f>ROUND(E48*J48,2)</f>
        <v>6200</v>
      </c>
      <c r="L48" s="180">
        <v>21</v>
      </c>
      <c r="M48" s="180">
        <f>G48*(1+L48/100)</f>
        <v>0</v>
      </c>
      <c r="N48" s="180">
        <v>0</v>
      </c>
      <c r="O48" s="180">
        <f>ROUND(E48*N48,2)</f>
        <v>0</v>
      </c>
      <c r="P48" s="180">
        <v>0</v>
      </c>
      <c r="Q48" s="180">
        <f>ROUND(E48*P48,2)</f>
        <v>0</v>
      </c>
      <c r="R48" s="180"/>
      <c r="S48" s="180" t="s">
        <v>230</v>
      </c>
      <c r="T48" s="181" t="s">
        <v>222</v>
      </c>
      <c r="U48" s="160">
        <v>0</v>
      </c>
      <c r="V48" s="160">
        <f>ROUND(E48*U48,2)</f>
        <v>0</v>
      </c>
      <c r="W48" s="160"/>
      <c r="X48" s="151"/>
      <c r="Y48" s="151"/>
      <c r="Z48" s="151"/>
      <c r="AA48" s="151"/>
      <c r="AB48" s="151"/>
      <c r="AC48" s="151"/>
      <c r="AD48" s="151"/>
      <c r="AE48" s="151"/>
      <c r="AF48" s="151"/>
      <c r="AG48" s="151" t="s">
        <v>247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c r="A49" s="162" t="s">
        <v>216</v>
      </c>
      <c r="B49" s="163" t="s">
        <v>147</v>
      </c>
      <c r="C49" s="183" t="s">
        <v>148</v>
      </c>
      <c r="D49" s="164"/>
      <c r="E49" s="165"/>
      <c r="F49" s="166"/>
      <c r="G49" s="166">
        <f>SUMIF(AG50:AG116,"&lt;&gt;NOR",G50:G116)</f>
        <v>0</v>
      </c>
      <c r="H49" s="166"/>
      <c r="I49" s="166">
        <f>SUM(I50:I116)</f>
        <v>2265.4899999999998</v>
      </c>
      <c r="J49" s="166"/>
      <c r="K49" s="166">
        <f>SUM(K50:K116)</f>
        <v>16987.349999999999</v>
      </c>
      <c r="L49" s="166"/>
      <c r="M49" s="166">
        <f>SUM(M50:M116)</f>
        <v>0</v>
      </c>
      <c r="N49" s="166"/>
      <c r="O49" s="166">
        <f>SUM(O50:O116)</f>
        <v>0</v>
      </c>
      <c r="P49" s="166"/>
      <c r="Q49" s="166">
        <f>SUM(Q50:Q116)</f>
        <v>0</v>
      </c>
      <c r="R49" s="166"/>
      <c r="S49" s="166"/>
      <c r="T49" s="167"/>
      <c r="U49" s="161"/>
      <c r="V49" s="161">
        <f>SUM(V50:V116)</f>
        <v>5.67</v>
      </c>
      <c r="W49" s="161"/>
      <c r="AG49" t="s">
        <v>217</v>
      </c>
    </row>
    <row r="50" spans="1:60" ht="22.5" outlineLevel="1">
      <c r="A50" s="175">
        <v>20</v>
      </c>
      <c r="B50" s="176" t="s">
        <v>558</v>
      </c>
      <c r="C50" s="184" t="s">
        <v>559</v>
      </c>
      <c r="D50" s="177" t="s">
        <v>323</v>
      </c>
      <c r="E50" s="178">
        <v>4</v>
      </c>
      <c r="F50" s="179"/>
      <c r="G50" s="180">
        <f t="shared" ref="G50:G66" si="0">ROUND(E50*F50,2)</f>
        <v>0</v>
      </c>
      <c r="H50" s="179">
        <v>110.63</v>
      </c>
      <c r="I50" s="180">
        <f t="shared" ref="I50:I66" si="1">ROUND(E50*H50,2)</f>
        <v>442.52</v>
      </c>
      <c r="J50" s="179">
        <v>18.87</v>
      </c>
      <c r="K50" s="180">
        <f t="shared" ref="K50:K66" si="2">ROUND(E50*J50,2)</f>
        <v>75.48</v>
      </c>
      <c r="L50" s="180">
        <v>21</v>
      </c>
      <c r="M50" s="180">
        <f t="shared" ref="M50:M66" si="3">G50*(1+L50/100)</f>
        <v>0</v>
      </c>
      <c r="N50" s="180">
        <v>8.0000000000000007E-5</v>
      </c>
      <c r="O50" s="180">
        <f t="shared" ref="O50:O66" si="4">ROUND(E50*N50,2)</f>
        <v>0</v>
      </c>
      <c r="P50" s="180">
        <v>0</v>
      </c>
      <c r="Q50" s="180">
        <f t="shared" ref="Q50:Q66" si="5">ROUND(E50*P50,2)</f>
        <v>0</v>
      </c>
      <c r="R50" s="180" t="s">
        <v>469</v>
      </c>
      <c r="S50" s="180" t="s">
        <v>221</v>
      </c>
      <c r="T50" s="181" t="s">
        <v>221</v>
      </c>
      <c r="U50" s="160">
        <v>5.0999999999999997E-2</v>
      </c>
      <c r="V50" s="160">
        <f t="shared" ref="V50:V66" si="6">ROUND(E50*U50,2)</f>
        <v>0.2</v>
      </c>
      <c r="W50" s="160"/>
      <c r="X50" s="151"/>
      <c r="Y50" s="151"/>
      <c r="Z50" s="151"/>
      <c r="AA50" s="151"/>
      <c r="AB50" s="151"/>
      <c r="AC50" s="151"/>
      <c r="AD50" s="151"/>
      <c r="AE50" s="151"/>
      <c r="AF50" s="151"/>
      <c r="AG50" s="151" t="s">
        <v>369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75">
        <v>21</v>
      </c>
      <c r="B51" s="176" t="s">
        <v>560</v>
      </c>
      <c r="C51" s="184" t="s">
        <v>561</v>
      </c>
      <c r="D51" s="177" t="s">
        <v>323</v>
      </c>
      <c r="E51" s="178">
        <v>5</v>
      </c>
      <c r="F51" s="179"/>
      <c r="G51" s="180">
        <f t="shared" si="0"/>
        <v>0</v>
      </c>
      <c r="H51" s="179">
        <v>1.68</v>
      </c>
      <c r="I51" s="180">
        <f t="shared" si="1"/>
        <v>8.4</v>
      </c>
      <c r="J51" s="179">
        <v>18.920000000000002</v>
      </c>
      <c r="K51" s="180">
        <f t="shared" si="2"/>
        <v>94.6</v>
      </c>
      <c r="L51" s="180">
        <v>21</v>
      </c>
      <c r="M51" s="180">
        <f t="shared" si="3"/>
        <v>0</v>
      </c>
      <c r="N51" s="180">
        <v>0</v>
      </c>
      <c r="O51" s="180">
        <f t="shared" si="4"/>
        <v>0</v>
      </c>
      <c r="P51" s="180">
        <v>0</v>
      </c>
      <c r="Q51" s="180">
        <f t="shared" si="5"/>
        <v>0</v>
      </c>
      <c r="R51" s="180" t="s">
        <v>469</v>
      </c>
      <c r="S51" s="180" t="s">
        <v>221</v>
      </c>
      <c r="T51" s="181" t="s">
        <v>221</v>
      </c>
      <c r="U51" s="160">
        <v>5.0999999999999997E-2</v>
      </c>
      <c r="V51" s="160">
        <f t="shared" si="6"/>
        <v>0.26</v>
      </c>
      <c r="W51" s="160"/>
      <c r="X51" s="151"/>
      <c r="Y51" s="151"/>
      <c r="Z51" s="151"/>
      <c r="AA51" s="151"/>
      <c r="AB51" s="151"/>
      <c r="AC51" s="151"/>
      <c r="AD51" s="151"/>
      <c r="AE51" s="151"/>
      <c r="AF51" s="151"/>
      <c r="AG51" s="151" t="s">
        <v>369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75">
        <v>22</v>
      </c>
      <c r="B52" s="176" t="s">
        <v>562</v>
      </c>
      <c r="C52" s="184" t="s">
        <v>563</v>
      </c>
      <c r="D52" s="177" t="s">
        <v>323</v>
      </c>
      <c r="E52" s="178">
        <v>15</v>
      </c>
      <c r="F52" s="179"/>
      <c r="G52" s="180">
        <f t="shared" si="0"/>
        <v>0</v>
      </c>
      <c r="H52" s="179">
        <v>3.37</v>
      </c>
      <c r="I52" s="180">
        <f t="shared" si="1"/>
        <v>50.55</v>
      </c>
      <c r="J52" s="179">
        <v>61.03</v>
      </c>
      <c r="K52" s="180">
        <f t="shared" si="2"/>
        <v>915.45</v>
      </c>
      <c r="L52" s="180">
        <v>21</v>
      </c>
      <c r="M52" s="180">
        <f t="shared" si="3"/>
        <v>0</v>
      </c>
      <c r="N52" s="180">
        <v>0</v>
      </c>
      <c r="O52" s="180">
        <f t="shared" si="4"/>
        <v>0</v>
      </c>
      <c r="P52" s="180">
        <v>0</v>
      </c>
      <c r="Q52" s="180">
        <f t="shared" si="5"/>
        <v>0</v>
      </c>
      <c r="R52" s="180" t="s">
        <v>469</v>
      </c>
      <c r="S52" s="180" t="s">
        <v>221</v>
      </c>
      <c r="T52" s="181" t="s">
        <v>221</v>
      </c>
      <c r="U52" s="160">
        <v>0.16500000000000001</v>
      </c>
      <c r="V52" s="160">
        <f t="shared" si="6"/>
        <v>2.48</v>
      </c>
      <c r="W52" s="160"/>
      <c r="X52" s="151"/>
      <c r="Y52" s="151"/>
      <c r="Z52" s="151"/>
      <c r="AA52" s="151"/>
      <c r="AB52" s="151"/>
      <c r="AC52" s="151"/>
      <c r="AD52" s="151"/>
      <c r="AE52" s="151"/>
      <c r="AF52" s="151"/>
      <c r="AG52" s="151" t="s">
        <v>369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5">
        <v>23</v>
      </c>
      <c r="B53" s="176" t="s">
        <v>564</v>
      </c>
      <c r="C53" s="184" t="s">
        <v>565</v>
      </c>
      <c r="D53" s="177" t="s">
        <v>323</v>
      </c>
      <c r="E53" s="178">
        <v>1</v>
      </c>
      <c r="F53" s="179"/>
      <c r="G53" s="180">
        <f t="shared" si="0"/>
        <v>0</v>
      </c>
      <c r="H53" s="179">
        <v>4.49</v>
      </c>
      <c r="I53" s="180">
        <f t="shared" si="1"/>
        <v>4.49</v>
      </c>
      <c r="J53" s="179">
        <v>76.209999999999994</v>
      </c>
      <c r="K53" s="180">
        <f t="shared" si="2"/>
        <v>76.209999999999994</v>
      </c>
      <c r="L53" s="180">
        <v>21</v>
      </c>
      <c r="M53" s="180">
        <f t="shared" si="3"/>
        <v>0</v>
      </c>
      <c r="N53" s="180">
        <v>0</v>
      </c>
      <c r="O53" s="180">
        <f t="shared" si="4"/>
        <v>0</v>
      </c>
      <c r="P53" s="180">
        <v>0</v>
      </c>
      <c r="Q53" s="180">
        <f t="shared" si="5"/>
        <v>0</v>
      </c>
      <c r="R53" s="180" t="s">
        <v>469</v>
      </c>
      <c r="S53" s="180" t="s">
        <v>221</v>
      </c>
      <c r="T53" s="181" t="s">
        <v>221</v>
      </c>
      <c r="U53" s="160">
        <v>0.20599999999999999</v>
      </c>
      <c r="V53" s="160">
        <f t="shared" si="6"/>
        <v>0.21</v>
      </c>
      <c r="W53" s="160"/>
      <c r="X53" s="151"/>
      <c r="Y53" s="151"/>
      <c r="Z53" s="151"/>
      <c r="AA53" s="151"/>
      <c r="AB53" s="151"/>
      <c r="AC53" s="151"/>
      <c r="AD53" s="151"/>
      <c r="AE53" s="151"/>
      <c r="AF53" s="151"/>
      <c r="AG53" s="151" t="s">
        <v>369</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75">
        <v>24</v>
      </c>
      <c r="B54" s="176" t="s">
        <v>566</v>
      </c>
      <c r="C54" s="184" t="s">
        <v>567</v>
      </c>
      <c r="D54" s="177" t="s">
        <v>323</v>
      </c>
      <c r="E54" s="178">
        <v>1</v>
      </c>
      <c r="F54" s="179"/>
      <c r="G54" s="180">
        <f t="shared" si="0"/>
        <v>0</v>
      </c>
      <c r="H54" s="179">
        <v>6.74</v>
      </c>
      <c r="I54" s="180">
        <f t="shared" si="1"/>
        <v>6.74</v>
      </c>
      <c r="J54" s="179">
        <v>83.96</v>
      </c>
      <c r="K54" s="180">
        <f t="shared" si="2"/>
        <v>83.96</v>
      </c>
      <c r="L54" s="180">
        <v>21</v>
      </c>
      <c r="M54" s="180">
        <f t="shared" si="3"/>
        <v>0</v>
      </c>
      <c r="N54" s="180">
        <v>0</v>
      </c>
      <c r="O54" s="180">
        <f t="shared" si="4"/>
        <v>0</v>
      </c>
      <c r="P54" s="180">
        <v>0</v>
      </c>
      <c r="Q54" s="180">
        <f t="shared" si="5"/>
        <v>0</v>
      </c>
      <c r="R54" s="180" t="s">
        <v>469</v>
      </c>
      <c r="S54" s="180" t="s">
        <v>221</v>
      </c>
      <c r="T54" s="181" t="s">
        <v>221</v>
      </c>
      <c r="U54" s="160">
        <v>0.22700000000000001</v>
      </c>
      <c r="V54" s="160">
        <f t="shared" si="6"/>
        <v>0.23</v>
      </c>
      <c r="W54" s="160"/>
      <c r="X54" s="151"/>
      <c r="Y54" s="151"/>
      <c r="Z54" s="151"/>
      <c r="AA54" s="151"/>
      <c r="AB54" s="151"/>
      <c r="AC54" s="151"/>
      <c r="AD54" s="151"/>
      <c r="AE54" s="151"/>
      <c r="AF54" s="151"/>
      <c r="AG54" s="151" t="s">
        <v>369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5">
        <v>25</v>
      </c>
      <c r="B55" s="176" t="s">
        <v>568</v>
      </c>
      <c r="C55" s="184" t="s">
        <v>569</v>
      </c>
      <c r="D55" s="177" t="s">
        <v>323</v>
      </c>
      <c r="E55" s="178">
        <v>1</v>
      </c>
      <c r="F55" s="179"/>
      <c r="G55" s="180">
        <f t="shared" si="0"/>
        <v>0</v>
      </c>
      <c r="H55" s="179">
        <v>8.9700000000000006</v>
      </c>
      <c r="I55" s="180">
        <f t="shared" si="1"/>
        <v>8.9700000000000006</v>
      </c>
      <c r="J55" s="179">
        <v>99.03</v>
      </c>
      <c r="K55" s="180">
        <f t="shared" si="2"/>
        <v>99.03</v>
      </c>
      <c r="L55" s="180">
        <v>21</v>
      </c>
      <c r="M55" s="180">
        <f t="shared" si="3"/>
        <v>0</v>
      </c>
      <c r="N55" s="180">
        <v>0</v>
      </c>
      <c r="O55" s="180">
        <f t="shared" si="4"/>
        <v>0</v>
      </c>
      <c r="P55" s="180">
        <v>0</v>
      </c>
      <c r="Q55" s="180">
        <f t="shared" si="5"/>
        <v>0</v>
      </c>
      <c r="R55" s="180" t="s">
        <v>469</v>
      </c>
      <c r="S55" s="180" t="s">
        <v>221</v>
      </c>
      <c r="T55" s="181" t="s">
        <v>221</v>
      </c>
      <c r="U55" s="160">
        <v>0.26800000000000002</v>
      </c>
      <c r="V55" s="160">
        <f t="shared" si="6"/>
        <v>0.27</v>
      </c>
      <c r="W55" s="160"/>
      <c r="X55" s="151"/>
      <c r="Y55" s="151"/>
      <c r="Z55" s="151"/>
      <c r="AA55" s="151"/>
      <c r="AB55" s="151"/>
      <c r="AC55" s="151"/>
      <c r="AD55" s="151"/>
      <c r="AE55" s="151"/>
      <c r="AF55" s="151"/>
      <c r="AG55" s="151" t="s">
        <v>369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75">
        <v>26</v>
      </c>
      <c r="B56" s="176" t="s">
        <v>570</v>
      </c>
      <c r="C56" s="184" t="s">
        <v>571</v>
      </c>
      <c r="D56" s="177" t="s">
        <v>323</v>
      </c>
      <c r="E56" s="178">
        <v>1</v>
      </c>
      <c r="F56" s="179"/>
      <c r="G56" s="180">
        <f t="shared" si="0"/>
        <v>0</v>
      </c>
      <c r="H56" s="179">
        <v>12.34</v>
      </c>
      <c r="I56" s="180">
        <f t="shared" si="1"/>
        <v>12.34</v>
      </c>
      <c r="J56" s="179">
        <v>129.66</v>
      </c>
      <c r="K56" s="180">
        <f t="shared" si="2"/>
        <v>129.66</v>
      </c>
      <c r="L56" s="180">
        <v>21</v>
      </c>
      <c r="M56" s="180">
        <f t="shared" si="3"/>
        <v>0</v>
      </c>
      <c r="N56" s="180">
        <v>0</v>
      </c>
      <c r="O56" s="180">
        <f t="shared" si="4"/>
        <v>0</v>
      </c>
      <c r="P56" s="180">
        <v>0</v>
      </c>
      <c r="Q56" s="180">
        <f t="shared" si="5"/>
        <v>0</v>
      </c>
      <c r="R56" s="180" t="s">
        <v>469</v>
      </c>
      <c r="S56" s="180" t="s">
        <v>221</v>
      </c>
      <c r="T56" s="181" t="s">
        <v>221</v>
      </c>
      <c r="U56" s="160">
        <v>0.35</v>
      </c>
      <c r="V56" s="160">
        <f t="shared" si="6"/>
        <v>0.35</v>
      </c>
      <c r="W56" s="160"/>
      <c r="X56" s="151"/>
      <c r="Y56" s="151"/>
      <c r="Z56" s="151"/>
      <c r="AA56" s="151"/>
      <c r="AB56" s="151"/>
      <c r="AC56" s="151"/>
      <c r="AD56" s="151"/>
      <c r="AE56" s="151"/>
      <c r="AF56" s="151"/>
      <c r="AG56" s="151" t="s">
        <v>369</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5">
        <v>27</v>
      </c>
      <c r="B57" s="176" t="s">
        <v>572</v>
      </c>
      <c r="C57" s="184" t="s">
        <v>573</v>
      </c>
      <c r="D57" s="177" t="s">
        <v>323</v>
      </c>
      <c r="E57" s="178">
        <v>1</v>
      </c>
      <c r="F57" s="179"/>
      <c r="G57" s="180">
        <f t="shared" si="0"/>
        <v>0</v>
      </c>
      <c r="H57" s="179">
        <v>21.33</v>
      </c>
      <c r="I57" s="180">
        <f t="shared" si="1"/>
        <v>21.33</v>
      </c>
      <c r="J57" s="179">
        <v>156.16999999999999</v>
      </c>
      <c r="K57" s="180">
        <f t="shared" si="2"/>
        <v>156.16999999999999</v>
      </c>
      <c r="L57" s="180">
        <v>21</v>
      </c>
      <c r="M57" s="180">
        <f t="shared" si="3"/>
        <v>0</v>
      </c>
      <c r="N57" s="180">
        <v>0</v>
      </c>
      <c r="O57" s="180">
        <f t="shared" si="4"/>
        <v>0</v>
      </c>
      <c r="P57" s="180">
        <v>0</v>
      </c>
      <c r="Q57" s="180">
        <f t="shared" si="5"/>
        <v>0</v>
      </c>
      <c r="R57" s="180" t="s">
        <v>469</v>
      </c>
      <c r="S57" s="180" t="s">
        <v>221</v>
      </c>
      <c r="T57" s="181" t="s">
        <v>221</v>
      </c>
      <c r="U57" s="160">
        <v>0.42199999999999999</v>
      </c>
      <c r="V57" s="160">
        <f t="shared" si="6"/>
        <v>0.42</v>
      </c>
      <c r="W57" s="160"/>
      <c r="X57" s="151"/>
      <c r="Y57" s="151"/>
      <c r="Z57" s="151"/>
      <c r="AA57" s="151"/>
      <c r="AB57" s="151"/>
      <c r="AC57" s="151"/>
      <c r="AD57" s="151"/>
      <c r="AE57" s="151"/>
      <c r="AF57" s="151"/>
      <c r="AG57" s="151" t="s">
        <v>369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c r="A58" s="175">
        <v>28</v>
      </c>
      <c r="B58" s="176" t="s">
        <v>574</v>
      </c>
      <c r="C58" s="184" t="s">
        <v>575</v>
      </c>
      <c r="D58" s="177" t="s">
        <v>323</v>
      </c>
      <c r="E58" s="178">
        <v>1</v>
      </c>
      <c r="F58" s="179"/>
      <c r="G58" s="180">
        <f t="shared" si="0"/>
        <v>0</v>
      </c>
      <c r="H58" s="179">
        <v>129.49</v>
      </c>
      <c r="I58" s="180">
        <f t="shared" si="1"/>
        <v>129.49</v>
      </c>
      <c r="J58" s="179">
        <v>61.01</v>
      </c>
      <c r="K58" s="180">
        <f t="shared" si="2"/>
        <v>61.01</v>
      </c>
      <c r="L58" s="180">
        <v>21</v>
      </c>
      <c r="M58" s="180">
        <f t="shared" si="3"/>
        <v>0</v>
      </c>
      <c r="N58" s="180">
        <v>1.8000000000000001E-4</v>
      </c>
      <c r="O58" s="180">
        <f t="shared" si="4"/>
        <v>0</v>
      </c>
      <c r="P58" s="180">
        <v>0</v>
      </c>
      <c r="Q58" s="180">
        <f t="shared" si="5"/>
        <v>0</v>
      </c>
      <c r="R58" s="180" t="s">
        <v>469</v>
      </c>
      <c r="S58" s="180" t="s">
        <v>221</v>
      </c>
      <c r="T58" s="181" t="s">
        <v>221</v>
      </c>
      <c r="U58" s="160">
        <v>0.16500000000000001</v>
      </c>
      <c r="V58" s="160">
        <f t="shared" si="6"/>
        <v>0.17</v>
      </c>
      <c r="W58" s="160"/>
      <c r="X58" s="151"/>
      <c r="Y58" s="151"/>
      <c r="Z58" s="151"/>
      <c r="AA58" s="151"/>
      <c r="AB58" s="151"/>
      <c r="AC58" s="151"/>
      <c r="AD58" s="151"/>
      <c r="AE58" s="151"/>
      <c r="AF58" s="151"/>
      <c r="AG58" s="151" t="s">
        <v>369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c r="A59" s="175">
        <v>29</v>
      </c>
      <c r="B59" s="176" t="s">
        <v>576</v>
      </c>
      <c r="C59" s="184" t="s">
        <v>577</v>
      </c>
      <c r="D59" s="177" t="s">
        <v>323</v>
      </c>
      <c r="E59" s="178">
        <v>1</v>
      </c>
      <c r="F59" s="179"/>
      <c r="G59" s="180">
        <f t="shared" si="0"/>
        <v>0</v>
      </c>
      <c r="H59" s="179">
        <v>199.47</v>
      </c>
      <c r="I59" s="180">
        <f t="shared" si="1"/>
        <v>199.47</v>
      </c>
      <c r="J59" s="179">
        <v>76.53</v>
      </c>
      <c r="K59" s="180">
        <f t="shared" si="2"/>
        <v>76.53</v>
      </c>
      <c r="L59" s="180">
        <v>21</v>
      </c>
      <c r="M59" s="180">
        <f t="shared" si="3"/>
        <v>0</v>
      </c>
      <c r="N59" s="180">
        <v>3.1E-4</v>
      </c>
      <c r="O59" s="180">
        <f t="shared" si="4"/>
        <v>0</v>
      </c>
      <c r="P59" s="180">
        <v>0</v>
      </c>
      <c r="Q59" s="180">
        <f t="shared" si="5"/>
        <v>0</v>
      </c>
      <c r="R59" s="180" t="s">
        <v>469</v>
      </c>
      <c r="S59" s="180" t="s">
        <v>221</v>
      </c>
      <c r="T59" s="181" t="s">
        <v>221</v>
      </c>
      <c r="U59" s="160">
        <v>0.20699999999999999</v>
      </c>
      <c r="V59" s="160">
        <f t="shared" si="6"/>
        <v>0.21</v>
      </c>
      <c r="W59" s="160"/>
      <c r="X59" s="151"/>
      <c r="Y59" s="151"/>
      <c r="Z59" s="151"/>
      <c r="AA59" s="151"/>
      <c r="AB59" s="151"/>
      <c r="AC59" s="151"/>
      <c r="AD59" s="151"/>
      <c r="AE59" s="151"/>
      <c r="AF59" s="151"/>
      <c r="AG59" s="151" t="s">
        <v>369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c r="A60" s="175">
        <v>30</v>
      </c>
      <c r="B60" s="176" t="s">
        <v>578</v>
      </c>
      <c r="C60" s="184" t="s">
        <v>579</v>
      </c>
      <c r="D60" s="177" t="s">
        <v>323</v>
      </c>
      <c r="E60" s="178">
        <v>2</v>
      </c>
      <c r="F60" s="179"/>
      <c r="G60" s="180">
        <f t="shared" si="0"/>
        <v>0</v>
      </c>
      <c r="H60" s="179">
        <v>313.57</v>
      </c>
      <c r="I60" s="180">
        <f t="shared" si="1"/>
        <v>627.14</v>
      </c>
      <c r="J60" s="179">
        <v>83.93</v>
      </c>
      <c r="K60" s="180">
        <f t="shared" si="2"/>
        <v>167.86</v>
      </c>
      <c r="L60" s="180">
        <v>21</v>
      </c>
      <c r="M60" s="180">
        <f t="shared" si="3"/>
        <v>0</v>
      </c>
      <c r="N60" s="180">
        <v>4.8000000000000001E-4</v>
      </c>
      <c r="O60" s="180">
        <f t="shared" si="4"/>
        <v>0</v>
      </c>
      <c r="P60" s="180">
        <v>0</v>
      </c>
      <c r="Q60" s="180">
        <f t="shared" si="5"/>
        <v>0</v>
      </c>
      <c r="R60" s="180" t="s">
        <v>469</v>
      </c>
      <c r="S60" s="180" t="s">
        <v>221</v>
      </c>
      <c r="T60" s="181" t="s">
        <v>221</v>
      </c>
      <c r="U60" s="160">
        <v>0.22700000000000001</v>
      </c>
      <c r="V60" s="160">
        <f t="shared" si="6"/>
        <v>0.45</v>
      </c>
      <c r="W60" s="160"/>
      <c r="X60" s="151"/>
      <c r="Y60" s="151"/>
      <c r="Z60" s="151"/>
      <c r="AA60" s="151"/>
      <c r="AB60" s="151"/>
      <c r="AC60" s="151"/>
      <c r="AD60" s="151"/>
      <c r="AE60" s="151"/>
      <c r="AF60" s="151"/>
      <c r="AG60" s="151" t="s">
        <v>369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c r="A61" s="175">
        <v>31</v>
      </c>
      <c r="B61" s="176" t="s">
        <v>580</v>
      </c>
      <c r="C61" s="184" t="s">
        <v>581</v>
      </c>
      <c r="D61" s="177" t="s">
        <v>323</v>
      </c>
      <c r="E61" s="178">
        <v>5</v>
      </c>
      <c r="F61" s="179"/>
      <c r="G61" s="180">
        <f t="shared" si="0"/>
        <v>0</v>
      </c>
      <c r="H61" s="179">
        <v>150.81</v>
      </c>
      <c r="I61" s="180">
        <f t="shared" si="1"/>
        <v>754.05</v>
      </c>
      <c r="J61" s="179">
        <v>30.69</v>
      </c>
      <c r="K61" s="180">
        <f t="shared" si="2"/>
        <v>153.44999999999999</v>
      </c>
      <c r="L61" s="180">
        <v>21</v>
      </c>
      <c r="M61" s="180">
        <f t="shared" si="3"/>
        <v>0</v>
      </c>
      <c r="N61" s="180">
        <v>1.9000000000000001E-4</v>
      </c>
      <c r="O61" s="180">
        <f t="shared" si="4"/>
        <v>0</v>
      </c>
      <c r="P61" s="180">
        <v>0</v>
      </c>
      <c r="Q61" s="180">
        <f t="shared" si="5"/>
        <v>0</v>
      </c>
      <c r="R61" s="180" t="s">
        <v>469</v>
      </c>
      <c r="S61" s="180" t="s">
        <v>221</v>
      </c>
      <c r="T61" s="181" t="s">
        <v>221</v>
      </c>
      <c r="U61" s="160">
        <v>8.3000000000000004E-2</v>
      </c>
      <c r="V61" s="160">
        <f t="shared" si="6"/>
        <v>0.42</v>
      </c>
      <c r="W61" s="160"/>
      <c r="X61" s="151"/>
      <c r="Y61" s="151"/>
      <c r="Z61" s="151"/>
      <c r="AA61" s="151"/>
      <c r="AB61" s="151"/>
      <c r="AC61" s="151"/>
      <c r="AD61" s="151"/>
      <c r="AE61" s="151"/>
      <c r="AF61" s="151"/>
      <c r="AG61" s="151" t="s">
        <v>369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75">
        <v>32</v>
      </c>
      <c r="B62" s="176" t="s">
        <v>582</v>
      </c>
      <c r="C62" s="184" t="s">
        <v>583</v>
      </c>
      <c r="D62" s="177" t="s">
        <v>0</v>
      </c>
      <c r="E62" s="178">
        <v>187.65299999999999</v>
      </c>
      <c r="F62" s="179"/>
      <c r="G62" s="180">
        <f t="shared" si="0"/>
        <v>0</v>
      </c>
      <c r="H62" s="179">
        <v>0</v>
      </c>
      <c r="I62" s="180">
        <f t="shared" si="1"/>
        <v>0</v>
      </c>
      <c r="J62" s="179">
        <v>0.41</v>
      </c>
      <c r="K62" s="180">
        <f t="shared" si="2"/>
        <v>76.94</v>
      </c>
      <c r="L62" s="180">
        <v>21</v>
      </c>
      <c r="M62" s="180">
        <f t="shared" si="3"/>
        <v>0</v>
      </c>
      <c r="N62" s="180">
        <v>0</v>
      </c>
      <c r="O62" s="180">
        <f t="shared" si="4"/>
        <v>0</v>
      </c>
      <c r="P62" s="180">
        <v>0</v>
      </c>
      <c r="Q62" s="180">
        <f t="shared" si="5"/>
        <v>0</v>
      </c>
      <c r="R62" s="180" t="s">
        <v>469</v>
      </c>
      <c r="S62" s="180" t="s">
        <v>221</v>
      </c>
      <c r="T62" s="181" t="s">
        <v>221</v>
      </c>
      <c r="U62" s="160">
        <v>0</v>
      </c>
      <c r="V62" s="160">
        <f t="shared" si="6"/>
        <v>0</v>
      </c>
      <c r="W62" s="160"/>
      <c r="X62" s="151"/>
      <c r="Y62" s="151"/>
      <c r="Z62" s="151"/>
      <c r="AA62" s="151"/>
      <c r="AB62" s="151"/>
      <c r="AC62" s="151"/>
      <c r="AD62" s="151"/>
      <c r="AE62" s="151"/>
      <c r="AF62" s="151"/>
      <c r="AG62" s="151" t="s">
        <v>432</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5">
        <v>33</v>
      </c>
      <c r="B63" s="176" t="s">
        <v>584</v>
      </c>
      <c r="C63" s="184" t="s">
        <v>585</v>
      </c>
      <c r="D63" s="177" t="s">
        <v>323</v>
      </c>
      <c r="E63" s="178">
        <v>1</v>
      </c>
      <c r="F63" s="179"/>
      <c r="G63" s="180">
        <f t="shared" si="0"/>
        <v>0</v>
      </c>
      <c r="H63" s="179">
        <v>0</v>
      </c>
      <c r="I63" s="180">
        <f t="shared" si="1"/>
        <v>0</v>
      </c>
      <c r="J63" s="179">
        <v>850</v>
      </c>
      <c r="K63" s="180">
        <f t="shared" si="2"/>
        <v>850</v>
      </c>
      <c r="L63" s="180">
        <v>21</v>
      </c>
      <c r="M63" s="180">
        <f t="shared" si="3"/>
        <v>0</v>
      </c>
      <c r="N63" s="180">
        <v>0</v>
      </c>
      <c r="O63" s="180">
        <f t="shared" si="4"/>
        <v>0</v>
      </c>
      <c r="P63" s="180">
        <v>0</v>
      </c>
      <c r="Q63" s="180">
        <f t="shared" si="5"/>
        <v>0</v>
      </c>
      <c r="R63" s="180"/>
      <c r="S63" s="180" t="s">
        <v>230</v>
      </c>
      <c r="T63" s="181" t="s">
        <v>222</v>
      </c>
      <c r="U63" s="160">
        <v>0</v>
      </c>
      <c r="V63" s="160">
        <f t="shared" si="6"/>
        <v>0</v>
      </c>
      <c r="W63" s="160"/>
      <c r="X63" s="151"/>
      <c r="Y63" s="151"/>
      <c r="Z63" s="151"/>
      <c r="AA63" s="151"/>
      <c r="AB63" s="151"/>
      <c r="AC63" s="151"/>
      <c r="AD63" s="151"/>
      <c r="AE63" s="151"/>
      <c r="AF63" s="151"/>
      <c r="AG63" s="151" t="s">
        <v>247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5">
        <v>34</v>
      </c>
      <c r="B64" s="176" t="s">
        <v>586</v>
      </c>
      <c r="C64" s="184" t="s">
        <v>587</v>
      </c>
      <c r="D64" s="177" t="s">
        <v>323</v>
      </c>
      <c r="E64" s="178">
        <v>20</v>
      </c>
      <c r="F64" s="179"/>
      <c r="G64" s="180">
        <f t="shared" si="0"/>
        <v>0</v>
      </c>
      <c r="H64" s="179">
        <v>0</v>
      </c>
      <c r="I64" s="180">
        <f t="shared" si="1"/>
        <v>0</v>
      </c>
      <c r="J64" s="179">
        <v>80</v>
      </c>
      <c r="K64" s="180">
        <f t="shared" si="2"/>
        <v>1600</v>
      </c>
      <c r="L64" s="180">
        <v>21</v>
      </c>
      <c r="M64" s="180">
        <f t="shared" si="3"/>
        <v>0</v>
      </c>
      <c r="N64" s="180">
        <v>0</v>
      </c>
      <c r="O64" s="180">
        <f t="shared" si="4"/>
        <v>0</v>
      </c>
      <c r="P64" s="180">
        <v>0</v>
      </c>
      <c r="Q64" s="180">
        <f t="shared" si="5"/>
        <v>0</v>
      </c>
      <c r="R64" s="180"/>
      <c r="S64" s="180" t="s">
        <v>230</v>
      </c>
      <c r="T64" s="181" t="s">
        <v>222</v>
      </c>
      <c r="U64" s="160">
        <v>0</v>
      </c>
      <c r="V64" s="160">
        <f t="shared" si="6"/>
        <v>0</v>
      </c>
      <c r="W64" s="160"/>
      <c r="X64" s="151"/>
      <c r="Y64" s="151"/>
      <c r="Z64" s="151"/>
      <c r="AA64" s="151"/>
      <c r="AB64" s="151"/>
      <c r="AC64" s="151"/>
      <c r="AD64" s="151"/>
      <c r="AE64" s="151"/>
      <c r="AF64" s="151"/>
      <c r="AG64" s="151" t="s">
        <v>247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c r="A65" s="175">
        <v>35</v>
      </c>
      <c r="B65" s="176" t="s">
        <v>588</v>
      </c>
      <c r="C65" s="184" t="s">
        <v>589</v>
      </c>
      <c r="D65" s="177" t="s">
        <v>323</v>
      </c>
      <c r="E65" s="178">
        <v>1</v>
      </c>
      <c r="F65" s="179"/>
      <c r="G65" s="180">
        <f t="shared" si="0"/>
        <v>0</v>
      </c>
      <c r="H65" s="179">
        <v>0</v>
      </c>
      <c r="I65" s="180">
        <f t="shared" si="1"/>
        <v>0</v>
      </c>
      <c r="J65" s="179">
        <v>2000</v>
      </c>
      <c r="K65" s="180">
        <f t="shared" si="2"/>
        <v>2000</v>
      </c>
      <c r="L65" s="180">
        <v>21</v>
      </c>
      <c r="M65" s="180">
        <f t="shared" si="3"/>
        <v>0</v>
      </c>
      <c r="N65" s="180">
        <v>0</v>
      </c>
      <c r="O65" s="180">
        <f t="shared" si="4"/>
        <v>0</v>
      </c>
      <c r="P65" s="180">
        <v>0</v>
      </c>
      <c r="Q65" s="180">
        <f t="shared" si="5"/>
        <v>0</v>
      </c>
      <c r="R65" s="180"/>
      <c r="S65" s="180" t="s">
        <v>230</v>
      </c>
      <c r="T65" s="181" t="s">
        <v>222</v>
      </c>
      <c r="U65" s="160">
        <v>0</v>
      </c>
      <c r="V65" s="160">
        <f t="shared" si="6"/>
        <v>0</v>
      </c>
      <c r="W65" s="160"/>
      <c r="X65" s="151"/>
      <c r="Y65" s="151"/>
      <c r="Z65" s="151"/>
      <c r="AA65" s="151"/>
      <c r="AB65" s="151"/>
      <c r="AC65" s="151"/>
      <c r="AD65" s="151"/>
      <c r="AE65" s="151"/>
      <c r="AF65" s="151"/>
      <c r="AG65" s="151" t="s">
        <v>247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68">
        <v>36</v>
      </c>
      <c r="B66" s="169" t="s">
        <v>590</v>
      </c>
      <c r="C66" s="185" t="s">
        <v>591</v>
      </c>
      <c r="D66" s="170" t="s">
        <v>323</v>
      </c>
      <c r="E66" s="171">
        <v>1</v>
      </c>
      <c r="F66" s="172"/>
      <c r="G66" s="173">
        <f t="shared" si="0"/>
        <v>0</v>
      </c>
      <c r="H66" s="172">
        <v>0</v>
      </c>
      <c r="I66" s="173">
        <f t="shared" si="1"/>
        <v>0</v>
      </c>
      <c r="J66" s="172">
        <v>2115</v>
      </c>
      <c r="K66" s="173">
        <f t="shared" si="2"/>
        <v>2115</v>
      </c>
      <c r="L66" s="173">
        <v>21</v>
      </c>
      <c r="M66" s="173">
        <f t="shared" si="3"/>
        <v>0</v>
      </c>
      <c r="N66" s="173">
        <v>0</v>
      </c>
      <c r="O66" s="173">
        <f t="shared" si="4"/>
        <v>0</v>
      </c>
      <c r="P66" s="173">
        <v>0</v>
      </c>
      <c r="Q66" s="173">
        <f t="shared" si="5"/>
        <v>0</v>
      </c>
      <c r="R66" s="173"/>
      <c r="S66" s="173" t="s">
        <v>230</v>
      </c>
      <c r="T66" s="174" t="s">
        <v>222</v>
      </c>
      <c r="U66" s="160">
        <v>0</v>
      </c>
      <c r="V66" s="160">
        <f t="shared" si="6"/>
        <v>0</v>
      </c>
      <c r="W66" s="160"/>
      <c r="X66" s="151"/>
      <c r="Y66" s="151"/>
      <c r="Z66" s="151"/>
      <c r="AA66" s="151"/>
      <c r="AB66" s="151"/>
      <c r="AC66" s="151"/>
      <c r="AD66" s="151"/>
      <c r="AE66" s="151"/>
      <c r="AF66" s="151"/>
      <c r="AG66" s="151" t="s">
        <v>247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4" t="s">
        <v>592</v>
      </c>
      <c r="D67" s="189"/>
      <c r="E67" s="190"/>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4" t="s">
        <v>593</v>
      </c>
      <c r="D68" s="189"/>
      <c r="E68" s="190"/>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4" t="s">
        <v>425</v>
      </c>
      <c r="D69" s="189"/>
      <c r="E69" s="190"/>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4" t="s">
        <v>594</v>
      </c>
      <c r="D70" s="189"/>
      <c r="E70" s="190"/>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4" t="s">
        <v>595</v>
      </c>
      <c r="D71" s="189"/>
      <c r="E71" s="190"/>
      <c r="F71" s="160"/>
      <c r="G71" s="160"/>
      <c r="H71" s="160"/>
      <c r="I71" s="160"/>
      <c r="J71" s="160"/>
      <c r="K71" s="160"/>
      <c r="L71" s="160"/>
      <c r="M71" s="160"/>
      <c r="N71" s="160"/>
      <c r="O71" s="160"/>
      <c r="P71" s="160"/>
      <c r="Q71" s="160"/>
      <c r="R71" s="160"/>
      <c r="S71" s="160"/>
      <c r="T71" s="160"/>
      <c r="U71" s="160"/>
      <c r="V71" s="160"/>
      <c r="W71" s="160"/>
      <c r="X71" s="151"/>
      <c r="Y71" s="151"/>
      <c r="Z71" s="151"/>
      <c r="AA71" s="151"/>
      <c r="AB71" s="151"/>
      <c r="AC71" s="151"/>
      <c r="AD71" s="151"/>
      <c r="AE71" s="151"/>
      <c r="AF71" s="151"/>
      <c r="AG71" s="151" t="s">
        <v>251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4" t="s">
        <v>596</v>
      </c>
      <c r="D72" s="189"/>
      <c r="E72" s="190"/>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251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4" t="s">
        <v>425</v>
      </c>
      <c r="D73" s="189"/>
      <c r="E73" s="190"/>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251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4" t="s">
        <v>597</v>
      </c>
      <c r="D74" s="189"/>
      <c r="E74" s="190"/>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4" t="s">
        <v>598</v>
      </c>
      <c r="D75" s="189"/>
      <c r="E75" s="190"/>
      <c r="F75" s="160"/>
      <c r="G75" s="160"/>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251</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4" t="s">
        <v>425</v>
      </c>
      <c r="D76" s="189"/>
      <c r="E76" s="190"/>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4" t="s">
        <v>599</v>
      </c>
      <c r="D77" s="189"/>
      <c r="E77" s="190"/>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251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4" t="s">
        <v>600</v>
      </c>
      <c r="D78" s="189"/>
      <c r="E78" s="190"/>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251</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94" t="s">
        <v>601</v>
      </c>
      <c r="D79" s="189"/>
      <c r="E79" s="190"/>
      <c r="F79" s="160"/>
      <c r="G79" s="160"/>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251</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4" t="s">
        <v>425</v>
      </c>
      <c r="D80" s="189"/>
      <c r="E80" s="190"/>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251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4" t="s">
        <v>602</v>
      </c>
      <c r="D81" s="189"/>
      <c r="E81" s="190"/>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251</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4" t="s">
        <v>603</v>
      </c>
      <c r="D82" s="189"/>
      <c r="E82" s="190"/>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251</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194" t="s">
        <v>396</v>
      </c>
      <c r="D83" s="189"/>
      <c r="E83" s="190">
        <v>1</v>
      </c>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251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68">
        <v>37</v>
      </c>
      <c r="B84" s="169" t="s">
        <v>604</v>
      </c>
      <c r="C84" s="185" t="s">
        <v>605</v>
      </c>
      <c r="D84" s="170" t="s">
        <v>323</v>
      </c>
      <c r="E84" s="171">
        <v>1</v>
      </c>
      <c r="F84" s="172"/>
      <c r="G84" s="173">
        <f>ROUND(E84*F84,2)</f>
        <v>0</v>
      </c>
      <c r="H84" s="172">
        <v>0</v>
      </c>
      <c r="I84" s="173">
        <f>ROUND(E84*H84,2)</f>
        <v>0</v>
      </c>
      <c r="J84" s="172">
        <v>2370</v>
      </c>
      <c r="K84" s="173">
        <f>ROUND(E84*J84,2)</f>
        <v>2370</v>
      </c>
      <c r="L84" s="173">
        <v>21</v>
      </c>
      <c r="M84" s="173">
        <f>G84*(1+L84/100)</f>
        <v>0</v>
      </c>
      <c r="N84" s="173">
        <v>0</v>
      </c>
      <c r="O84" s="173">
        <f>ROUND(E84*N84,2)</f>
        <v>0</v>
      </c>
      <c r="P84" s="173">
        <v>0</v>
      </c>
      <c r="Q84" s="173">
        <f>ROUND(E84*P84,2)</f>
        <v>0</v>
      </c>
      <c r="R84" s="173"/>
      <c r="S84" s="173" t="s">
        <v>230</v>
      </c>
      <c r="T84" s="174" t="s">
        <v>222</v>
      </c>
      <c r="U84" s="160">
        <v>0</v>
      </c>
      <c r="V84" s="160">
        <f>ROUND(E84*U84,2)</f>
        <v>0</v>
      </c>
      <c r="W84" s="160"/>
      <c r="X84" s="151"/>
      <c r="Y84" s="151"/>
      <c r="Z84" s="151"/>
      <c r="AA84" s="151"/>
      <c r="AB84" s="151"/>
      <c r="AC84" s="151"/>
      <c r="AD84" s="151"/>
      <c r="AE84" s="151"/>
      <c r="AF84" s="151"/>
      <c r="AG84" s="151" t="s">
        <v>247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4" t="s">
        <v>592</v>
      </c>
      <c r="D85" s="189"/>
      <c r="E85" s="190"/>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251</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4" t="s">
        <v>593</v>
      </c>
      <c r="D86" s="189"/>
      <c r="E86" s="190"/>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251</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194" t="s">
        <v>425</v>
      </c>
      <c r="D87" s="189"/>
      <c r="E87" s="190"/>
      <c r="F87" s="160"/>
      <c r="G87" s="160"/>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251</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4" t="s">
        <v>594</v>
      </c>
      <c r="D88" s="189"/>
      <c r="E88" s="190"/>
      <c r="F88" s="160"/>
      <c r="G88" s="1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251</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4" t="s">
        <v>595</v>
      </c>
      <c r="D89" s="189"/>
      <c r="E89" s="190"/>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251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4" t="s">
        <v>606</v>
      </c>
      <c r="D90" s="189"/>
      <c r="E90" s="190"/>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251</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4" t="s">
        <v>425</v>
      </c>
      <c r="D91" s="189"/>
      <c r="E91" s="190"/>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251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4" t="s">
        <v>597</v>
      </c>
      <c r="D92" s="189"/>
      <c r="E92" s="190"/>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251</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4" t="s">
        <v>598</v>
      </c>
      <c r="D93" s="189"/>
      <c r="E93" s="190"/>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251</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4" t="s">
        <v>425</v>
      </c>
      <c r="D94" s="189"/>
      <c r="E94" s="190"/>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251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4" t="s">
        <v>599</v>
      </c>
      <c r="D95" s="189"/>
      <c r="E95" s="190"/>
      <c r="F95" s="160"/>
      <c r="G95" s="16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251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4" t="s">
        <v>600</v>
      </c>
      <c r="D96" s="189"/>
      <c r="E96" s="190"/>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251</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194" t="s">
        <v>601</v>
      </c>
      <c r="D97" s="189"/>
      <c r="E97" s="190"/>
      <c r="F97" s="160"/>
      <c r="G97" s="160"/>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251</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4" t="s">
        <v>425</v>
      </c>
      <c r="D98" s="189"/>
      <c r="E98" s="190"/>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251</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4" t="s">
        <v>602</v>
      </c>
      <c r="D99" s="189"/>
      <c r="E99" s="190"/>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251</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4" t="s">
        <v>607</v>
      </c>
      <c r="D100" s="189"/>
      <c r="E100" s="190"/>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251</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4" t="s">
        <v>396</v>
      </c>
      <c r="D101" s="189"/>
      <c r="E101" s="190">
        <v>1</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251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75">
        <v>38</v>
      </c>
      <c r="B102" s="176" t="s">
        <v>608</v>
      </c>
      <c r="C102" s="184" t="s">
        <v>609</v>
      </c>
      <c r="D102" s="177" t="s">
        <v>323</v>
      </c>
      <c r="E102" s="178">
        <v>2</v>
      </c>
      <c r="F102" s="179"/>
      <c r="G102" s="180">
        <f>ROUND(E102*F102,2)</f>
        <v>0</v>
      </c>
      <c r="H102" s="179">
        <v>0</v>
      </c>
      <c r="I102" s="180">
        <f>ROUND(E102*H102,2)</f>
        <v>0</v>
      </c>
      <c r="J102" s="179">
        <v>105</v>
      </c>
      <c r="K102" s="180">
        <f>ROUND(E102*J102,2)</f>
        <v>210</v>
      </c>
      <c r="L102" s="180">
        <v>21</v>
      </c>
      <c r="M102" s="180">
        <f>G102*(1+L102/100)</f>
        <v>0</v>
      </c>
      <c r="N102" s="180">
        <v>0</v>
      </c>
      <c r="O102" s="180">
        <f>ROUND(E102*N102,2)</f>
        <v>0</v>
      </c>
      <c r="P102" s="180">
        <v>0</v>
      </c>
      <c r="Q102" s="180">
        <f>ROUND(E102*P102,2)</f>
        <v>0</v>
      </c>
      <c r="R102" s="180"/>
      <c r="S102" s="180" t="s">
        <v>230</v>
      </c>
      <c r="T102" s="181" t="s">
        <v>222</v>
      </c>
      <c r="U102" s="160">
        <v>0</v>
      </c>
      <c r="V102" s="160">
        <f>ROUND(E102*U102,2)</f>
        <v>0</v>
      </c>
      <c r="W102" s="160"/>
      <c r="X102" s="151"/>
      <c r="Y102" s="151"/>
      <c r="Z102" s="151"/>
      <c r="AA102" s="151"/>
      <c r="AB102" s="151"/>
      <c r="AC102" s="151"/>
      <c r="AD102" s="151"/>
      <c r="AE102" s="151"/>
      <c r="AF102" s="151"/>
      <c r="AG102" s="151" t="s">
        <v>247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75">
        <v>39</v>
      </c>
      <c r="B103" s="176" t="s">
        <v>610</v>
      </c>
      <c r="C103" s="184" t="s">
        <v>611</v>
      </c>
      <c r="D103" s="177" t="s">
        <v>323</v>
      </c>
      <c r="E103" s="178">
        <v>5</v>
      </c>
      <c r="F103" s="179"/>
      <c r="G103" s="180">
        <f>ROUND(E103*F103,2)</f>
        <v>0</v>
      </c>
      <c r="H103" s="179">
        <v>0</v>
      </c>
      <c r="I103" s="180">
        <f>ROUND(E103*H103,2)</f>
        <v>0</v>
      </c>
      <c r="J103" s="179">
        <v>40</v>
      </c>
      <c r="K103" s="180">
        <f>ROUND(E103*J103,2)</f>
        <v>200</v>
      </c>
      <c r="L103" s="180">
        <v>21</v>
      </c>
      <c r="M103" s="180">
        <f>G103*(1+L103/100)</f>
        <v>0</v>
      </c>
      <c r="N103" s="180">
        <v>0</v>
      </c>
      <c r="O103" s="180">
        <f>ROUND(E103*N103,2)</f>
        <v>0</v>
      </c>
      <c r="P103" s="180">
        <v>0</v>
      </c>
      <c r="Q103" s="180">
        <f>ROUND(E103*P103,2)</f>
        <v>0</v>
      </c>
      <c r="R103" s="180"/>
      <c r="S103" s="180" t="s">
        <v>230</v>
      </c>
      <c r="T103" s="181" t="s">
        <v>222</v>
      </c>
      <c r="U103" s="160">
        <v>0</v>
      </c>
      <c r="V103" s="160">
        <f>ROUND(E103*U103,2)</f>
        <v>0</v>
      </c>
      <c r="W103" s="160"/>
      <c r="X103" s="151"/>
      <c r="Y103" s="151"/>
      <c r="Z103" s="151"/>
      <c r="AA103" s="151"/>
      <c r="AB103" s="151"/>
      <c r="AC103" s="151"/>
      <c r="AD103" s="151"/>
      <c r="AE103" s="151"/>
      <c r="AF103" s="151"/>
      <c r="AG103" s="151" t="s">
        <v>247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75">
        <v>40</v>
      </c>
      <c r="B104" s="176" t="s">
        <v>612</v>
      </c>
      <c r="C104" s="184" t="s">
        <v>613</v>
      </c>
      <c r="D104" s="177" t="s">
        <v>323</v>
      </c>
      <c r="E104" s="178">
        <v>2</v>
      </c>
      <c r="F104" s="179"/>
      <c r="G104" s="180">
        <f>ROUND(E104*F104,2)</f>
        <v>0</v>
      </c>
      <c r="H104" s="179">
        <v>0</v>
      </c>
      <c r="I104" s="180">
        <f>ROUND(E104*H104,2)</f>
        <v>0</v>
      </c>
      <c r="J104" s="179">
        <v>105</v>
      </c>
      <c r="K104" s="180">
        <f>ROUND(E104*J104,2)</f>
        <v>210</v>
      </c>
      <c r="L104" s="180">
        <v>21</v>
      </c>
      <c r="M104" s="180">
        <f>G104*(1+L104/100)</f>
        <v>0</v>
      </c>
      <c r="N104" s="180">
        <v>0</v>
      </c>
      <c r="O104" s="180">
        <f>ROUND(E104*N104,2)</f>
        <v>0</v>
      </c>
      <c r="P104" s="180">
        <v>0</v>
      </c>
      <c r="Q104" s="180">
        <f>ROUND(E104*P104,2)</f>
        <v>0</v>
      </c>
      <c r="R104" s="180"/>
      <c r="S104" s="180" t="s">
        <v>230</v>
      </c>
      <c r="T104" s="181" t="s">
        <v>222</v>
      </c>
      <c r="U104" s="160">
        <v>0</v>
      </c>
      <c r="V104" s="160">
        <f>ROUND(E104*U104,2)</f>
        <v>0</v>
      </c>
      <c r="W104" s="160"/>
      <c r="X104" s="151"/>
      <c r="Y104" s="151"/>
      <c r="Z104" s="151"/>
      <c r="AA104" s="151"/>
      <c r="AB104" s="151"/>
      <c r="AC104" s="151"/>
      <c r="AD104" s="151"/>
      <c r="AE104" s="151"/>
      <c r="AF104" s="151"/>
      <c r="AG104" s="151" t="s">
        <v>247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75">
        <v>41</v>
      </c>
      <c r="B105" s="176" t="s">
        <v>614</v>
      </c>
      <c r="C105" s="184" t="s">
        <v>615</v>
      </c>
      <c r="D105" s="177" t="s">
        <v>323</v>
      </c>
      <c r="E105" s="178">
        <v>1</v>
      </c>
      <c r="F105" s="179"/>
      <c r="G105" s="180">
        <f>ROUND(E105*F105,2)</f>
        <v>0</v>
      </c>
      <c r="H105" s="179">
        <v>0</v>
      </c>
      <c r="I105" s="180">
        <f>ROUND(E105*H105,2)</f>
        <v>0</v>
      </c>
      <c r="J105" s="179">
        <v>250</v>
      </c>
      <c r="K105" s="180">
        <f>ROUND(E105*J105,2)</f>
        <v>250</v>
      </c>
      <c r="L105" s="180">
        <v>21</v>
      </c>
      <c r="M105" s="180">
        <f>G105*(1+L105/100)</f>
        <v>0</v>
      </c>
      <c r="N105" s="180">
        <v>0</v>
      </c>
      <c r="O105" s="180">
        <f>ROUND(E105*N105,2)</f>
        <v>0</v>
      </c>
      <c r="P105" s="180">
        <v>0</v>
      </c>
      <c r="Q105" s="180">
        <f>ROUND(E105*P105,2)</f>
        <v>0</v>
      </c>
      <c r="R105" s="180"/>
      <c r="S105" s="180" t="s">
        <v>230</v>
      </c>
      <c r="T105" s="181" t="s">
        <v>222</v>
      </c>
      <c r="U105" s="160">
        <v>0</v>
      </c>
      <c r="V105" s="160">
        <f>ROUND(E105*U105,2)</f>
        <v>0</v>
      </c>
      <c r="W105" s="160"/>
      <c r="X105" s="151"/>
      <c r="Y105" s="151"/>
      <c r="Z105" s="151"/>
      <c r="AA105" s="151"/>
      <c r="AB105" s="151"/>
      <c r="AC105" s="151"/>
      <c r="AD105" s="151"/>
      <c r="AE105" s="151"/>
      <c r="AF105" s="151"/>
      <c r="AG105" s="151" t="s">
        <v>247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68">
        <v>42</v>
      </c>
      <c r="B106" s="169" t="s">
        <v>616</v>
      </c>
      <c r="C106" s="185" t="s">
        <v>617</v>
      </c>
      <c r="D106" s="170" t="s">
        <v>323</v>
      </c>
      <c r="E106" s="171">
        <v>1</v>
      </c>
      <c r="F106" s="172"/>
      <c r="G106" s="173">
        <f>ROUND(E106*F106,2)</f>
        <v>0</v>
      </c>
      <c r="H106" s="172">
        <v>0</v>
      </c>
      <c r="I106" s="173">
        <f>ROUND(E106*H106,2)</f>
        <v>0</v>
      </c>
      <c r="J106" s="172">
        <v>250</v>
      </c>
      <c r="K106" s="173">
        <f>ROUND(E106*J106,2)</f>
        <v>250</v>
      </c>
      <c r="L106" s="173">
        <v>21</v>
      </c>
      <c r="M106" s="173">
        <f>G106*(1+L106/100)</f>
        <v>0</v>
      </c>
      <c r="N106" s="173">
        <v>0</v>
      </c>
      <c r="O106" s="173">
        <f>ROUND(E106*N106,2)</f>
        <v>0</v>
      </c>
      <c r="P106" s="173">
        <v>0</v>
      </c>
      <c r="Q106" s="173">
        <f>ROUND(E106*P106,2)</f>
        <v>0</v>
      </c>
      <c r="R106" s="173"/>
      <c r="S106" s="173" t="s">
        <v>230</v>
      </c>
      <c r="T106" s="174" t="s">
        <v>222</v>
      </c>
      <c r="U106" s="160">
        <v>0</v>
      </c>
      <c r="V106" s="160">
        <f>ROUND(E106*U106,2)</f>
        <v>0</v>
      </c>
      <c r="W106" s="160"/>
      <c r="X106" s="151"/>
      <c r="Y106" s="151"/>
      <c r="Z106" s="151"/>
      <c r="AA106" s="151"/>
      <c r="AB106" s="151"/>
      <c r="AC106" s="151"/>
      <c r="AD106" s="151"/>
      <c r="AE106" s="151"/>
      <c r="AF106" s="151"/>
      <c r="AG106" s="151" t="s">
        <v>247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94" t="s">
        <v>618</v>
      </c>
      <c r="D107" s="189"/>
      <c r="E107" s="190"/>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251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94" t="s">
        <v>619</v>
      </c>
      <c r="D108" s="189"/>
      <c r="E108" s="190"/>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251</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194" t="s">
        <v>620</v>
      </c>
      <c r="D109" s="189"/>
      <c r="E109" s="190"/>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251</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194" t="s">
        <v>621</v>
      </c>
      <c r="D110" s="189"/>
      <c r="E110" s="190"/>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251</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94" t="s">
        <v>396</v>
      </c>
      <c r="D111" s="189"/>
      <c r="E111" s="190">
        <v>1</v>
      </c>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251</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75">
        <v>43</v>
      </c>
      <c r="B112" s="176" t="s">
        <v>622</v>
      </c>
      <c r="C112" s="184" t="s">
        <v>623</v>
      </c>
      <c r="D112" s="177" t="s">
        <v>323</v>
      </c>
      <c r="E112" s="178">
        <v>1</v>
      </c>
      <c r="F112" s="179"/>
      <c r="G112" s="180">
        <f>ROUND(E112*F112,2)</f>
        <v>0</v>
      </c>
      <c r="H112" s="179">
        <v>0</v>
      </c>
      <c r="I112" s="180">
        <f>ROUND(E112*H112,2)</f>
        <v>0</v>
      </c>
      <c r="J112" s="179">
        <v>1470</v>
      </c>
      <c r="K112" s="180">
        <f>ROUND(E112*J112,2)</f>
        <v>1470</v>
      </c>
      <c r="L112" s="180">
        <v>21</v>
      </c>
      <c r="M112" s="180">
        <f>G112*(1+L112/100)</f>
        <v>0</v>
      </c>
      <c r="N112" s="180">
        <v>0</v>
      </c>
      <c r="O112" s="180">
        <f>ROUND(E112*N112,2)</f>
        <v>0</v>
      </c>
      <c r="P112" s="180">
        <v>0</v>
      </c>
      <c r="Q112" s="180">
        <f>ROUND(E112*P112,2)</f>
        <v>0</v>
      </c>
      <c r="R112" s="180"/>
      <c r="S112" s="180" t="s">
        <v>230</v>
      </c>
      <c r="T112" s="181" t="s">
        <v>222</v>
      </c>
      <c r="U112" s="160">
        <v>0</v>
      </c>
      <c r="V112" s="160">
        <f>ROUND(E112*U112,2)</f>
        <v>0</v>
      </c>
      <c r="W112" s="160"/>
      <c r="X112" s="151"/>
      <c r="Y112" s="151"/>
      <c r="Z112" s="151"/>
      <c r="AA112" s="151"/>
      <c r="AB112" s="151"/>
      <c r="AC112" s="151"/>
      <c r="AD112" s="151"/>
      <c r="AE112" s="151"/>
      <c r="AF112" s="151"/>
      <c r="AG112" s="151" t="s">
        <v>247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75">
        <v>44</v>
      </c>
      <c r="B113" s="176" t="s">
        <v>624</v>
      </c>
      <c r="C113" s="184" t="s">
        <v>625</v>
      </c>
      <c r="D113" s="177" t="s">
        <v>323</v>
      </c>
      <c r="E113" s="178">
        <v>1</v>
      </c>
      <c r="F113" s="179"/>
      <c r="G113" s="180">
        <f>ROUND(E113*F113,2)</f>
        <v>0</v>
      </c>
      <c r="H113" s="179">
        <v>0</v>
      </c>
      <c r="I113" s="180">
        <f>ROUND(E113*H113,2)</f>
        <v>0</v>
      </c>
      <c r="J113" s="179">
        <v>2090</v>
      </c>
      <c r="K113" s="180">
        <f>ROUND(E113*J113,2)</f>
        <v>2090</v>
      </c>
      <c r="L113" s="180">
        <v>21</v>
      </c>
      <c r="M113" s="180">
        <f>G113*(1+L113/100)</f>
        <v>0</v>
      </c>
      <c r="N113" s="180">
        <v>0</v>
      </c>
      <c r="O113" s="180">
        <f>ROUND(E113*N113,2)</f>
        <v>0</v>
      </c>
      <c r="P113" s="180">
        <v>0</v>
      </c>
      <c r="Q113" s="180">
        <f>ROUND(E113*P113,2)</f>
        <v>0</v>
      </c>
      <c r="R113" s="180"/>
      <c r="S113" s="180" t="s">
        <v>230</v>
      </c>
      <c r="T113" s="181" t="s">
        <v>222</v>
      </c>
      <c r="U113" s="160">
        <v>0</v>
      </c>
      <c r="V113" s="160">
        <f>ROUND(E113*U113,2)</f>
        <v>0</v>
      </c>
      <c r="W113" s="160"/>
      <c r="X113" s="151"/>
      <c r="Y113" s="151"/>
      <c r="Z113" s="151"/>
      <c r="AA113" s="151"/>
      <c r="AB113" s="151"/>
      <c r="AC113" s="151"/>
      <c r="AD113" s="151"/>
      <c r="AE113" s="151"/>
      <c r="AF113" s="151"/>
      <c r="AG113" s="151" t="s">
        <v>247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75">
        <v>45</v>
      </c>
      <c r="B114" s="176" t="s">
        <v>626</v>
      </c>
      <c r="C114" s="184" t="s">
        <v>627</v>
      </c>
      <c r="D114" s="177" t="s">
        <v>323</v>
      </c>
      <c r="E114" s="178">
        <v>1</v>
      </c>
      <c r="F114" s="179"/>
      <c r="G114" s="180">
        <f>ROUND(E114*F114,2)</f>
        <v>0</v>
      </c>
      <c r="H114" s="179">
        <v>0</v>
      </c>
      <c r="I114" s="180">
        <f>ROUND(E114*H114,2)</f>
        <v>0</v>
      </c>
      <c r="J114" s="179">
        <v>332</v>
      </c>
      <c r="K114" s="180">
        <f>ROUND(E114*J114,2)</f>
        <v>332</v>
      </c>
      <c r="L114" s="180">
        <v>21</v>
      </c>
      <c r="M114" s="180">
        <f>G114*(1+L114/100)</f>
        <v>0</v>
      </c>
      <c r="N114" s="180">
        <v>0</v>
      </c>
      <c r="O114" s="180">
        <f>ROUND(E114*N114,2)</f>
        <v>0</v>
      </c>
      <c r="P114" s="180">
        <v>0</v>
      </c>
      <c r="Q114" s="180">
        <f>ROUND(E114*P114,2)</f>
        <v>0</v>
      </c>
      <c r="R114" s="180"/>
      <c r="S114" s="180" t="s">
        <v>230</v>
      </c>
      <c r="T114" s="181" t="s">
        <v>222</v>
      </c>
      <c r="U114" s="160">
        <v>0</v>
      </c>
      <c r="V114" s="160">
        <f>ROUND(E114*U114,2)</f>
        <v>0</v>
      </c>
      <c r="W114" s="160"/>
      <c r="X114" s="151"/>
      <c r="Y114" s="151"/>
      <c r="Z114" s="151"/>
      <c r="AA114" s="151"/>
      <c r="AB114" s="151"/>
      <c r="AC114" s="151"/>
      <c r="AD114" s="151"/>
      <c r="AE114" s="151"/>
      <c r="AF114" s="151"/>
      <c r="AG114" s="151" t="s">
        <v>247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75">
        <v>46</v>
      </c>
      <c r="B115" s="176" t="s">
        <v>628</v>
      </c>
      <c r="C115" s="184" t="s">
        <v>629</v>
      </c>
      <c r="D115" s="177" t="s">
        <v>323</v>
      </c>
      <c r="E115" s="178">
        <v>1</v>
      </c>
      <c r="F115" s="179"/>
      <c r="G115" s="180">
        <f>ROUND(E115*F115,2)</f>
        <v>0</v>
      </c>
      <c r="H115" s="179">
        <v>0</v>
      </c>
      <c r="I115" s="180">
        <f>ROUND(E115*H115,2)</f>
        <v>0</v>
      </c>
      <c r="J115" s="179">
        <v>437</v>
      </c>
      <c r="K115" s="180">
        <f>ROUND(E115*J115,2)</f>
        <v>437</v>
      </c>
      <c r="L115" s="180">
        <v>21</v>
      </c>
      <c r="M115" s="180">
        <f>G115*(1+L115/100)</f>
        <v>0</v>
      </c>
      <c r="N115" s="180">
        <v>0</v>
      </c>
      <c r="O115" s="180">
        <f>ROUND(E115*N115,2)</f>
        <v>0</v>
      </c>
      <c r="P115" s="180">
        <v>0</v>
      </c>
      <c r="Q115" s="180">
        <f>ROUND(E115*P115,2)</f>
        <v>0</v>
      </c>
      <c r="R115" s="180"/>
      <c r="S115" s="180" t="s">
        <v>230</v>
      </c>
      <c r="T115" s="181" t="s">
        <v>222</v>
      </c>
      <c r="U115" s="160">
        <v>0</v>
      </c>
      <c r="V115" s="160">
        <f>ROUND(E115*U115,2)</f>
        <v>0</v>
      </c>
      <c r="W115" s="160"/>
      <c r="X115" s="151"/>
      <c r="Y115" s="151"/>
      <c r="Z115" s="151"/>
      <c r="AA115" s="151"/>
      <c r="AB115" s="151"/>
      <c r="AC115" s="151"/>
      <c r="AD115" s="151"/>
      <c r="AE115" s="151"/>
      <c r="AF115" s="151"/>
      <c r="AG115" s="151" t="s">
        <v>247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5">
        <v>47</v>
      </c>
      <c r="B116" s="176" t="s">
        <v>630</v>
      </c>
      <c r="C116" s="184" t="s">
        <v>631</v>
      </c>
      <c r="D116" s="177" t="s">
        <v>323</v>
      </c>
      <c r="E116" s="178">
        <v>1</v>
      </c>
      <c r="F116" s="179"/>
      <c r="G116" s="180">
        <f>ROUND(E116*F116,2)</f>
        <v>0</v>
      </c>
      <c r="H116" s="179">
        <v>0</v>
      </c>
      <c r="I116" s="180">
        <f>ROUND(E116*H116,2)</f>
        <v>0</v>
      </c>
      <c r="J116" s="179">
        <v>437</v>
      </c>
      <c r="K116" s="180">
        <f>ROUND(E116*J116,2)</f>
        <v>437</v>
      </c>
      <c r="L116" s="180">
        <v>21</v>
      </c>
      <c r="M116" s="180">
        <f>G116*(1+L116/100)</f>
        <v>0</v>
      </c>
      <c r="N116" s="180">
        <v>0</v>
      </c>
      <c r="O116" s="180">
        <f>ROUND(E116*N116,2)</f>
        <v>0</v>
      </c>
      <c r="P116" s="180">
        <v>0</v>
      </c>
      <c r="Q116" s="180">
        <f>ROUND(E116*P116,2)</f>
        <v>0</v>
      </c>
      <c r="R116" s="180"/>
      <c r="S116" s="180" t="s">
        <v>230</v>
      </c>
      <c r="T116" s="181" t="s">
        <v>222</v>
      </c>
      <c r="U116" s="160">
        <v>0</v>
      </c>
      <c r="V116" s="160">
        <f>ROUND(E116*U116,2)</f>
        <v>0</v>
      </c>
      <c r="W116" s="160"/>
      <c r="X116" s="151"/>
      <c r="Y116" s="151"/>
      <c r="Z116" s="151"/>
      <c r="AA116" s="151"/>
      <c r="AB116" s="151"/>
      <c r="AC116" s="151"/>
      <c r="AD116" s="151"/>
      <c r="AE116" s="151"/>
      <c r="AF116" s="151"/>
      <c r="AG116" s="151" t="s">
        <v>247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c r="A117" s="162" t="s">
        <v>216</v>
      </c>
      <c r="B117" s="163" t="s">
        <v>149</v>
      </c>
      <c r="C117" s="183" t="s">
        <v>150</v>
      </c>
      <c r="D117" s="164"/>
      <c r="E117" s="165"/>
      <c r="F117" s="166"/>
      <c r="G117" s="166">
        <f>SUMIF(AG118:AG126,"&lt;&gt;NOR",G118:G126)</f>
        <v>0</v>
      </c>
      <c r="H117" s="166"/>
      <c r="I117" s="166">
        <f>SUM(I118:I126)</f>
        <v>6375.85</v>
      </c>
      <c r="J117" s="166"/>
      <c r="K117" s="166">
        <f>SUM(K118:K126)</f>
        <v>1347.3400000000001</v>
      </c>
      <c r="L117" s="166"/>
      <c r="M117" s="166">
        <f>SUM(M118:M126)</f>
        <v>0</v>
      </c>
      <c r="N117" s="166"/>
      <c r="O117" s="166">
        <f>SUM(O118:O126)</f>
        <v>0.06</v>
      </c>
      <c r="P117" s="166"/>
      <c r="Q117" s="166">
        <f>SUM(Q118:Q126)</f>
        <v>0</v>
      </c>
      <c r="R117" s="166"/>
      <c r="S117" s="166"/>
      <c r="T117" s="167"/>
      <c r="U117" s="161"/>
      <c r="V117" s="161">
        <f>SUM(V118:V126)</f>
        <v>3.5</v>
      </c>
      <c r="W117" s="161"/>
      <c r="AG117" t="s">
        <v>217</v>
      </c>
    </row>
    <row r="118" spans="1:60" ht="33.75" outlineLevel="1">
      <c r="A118" s="168">
        <v>48</v>
      </c>
      <c r="B118" s="169" t="s">
        <v>632</v>
      </c>
      <c r="C118" s="185" t="s">
        <v>633</v>
      </c>
      <c r="D118" s="170" t="s">
        <v>323</v>
      </c>
      <c r="E118" s="171">
        <v>1</v>
      </c>
      <c r="F118" s="172"/>
      <c r="G118" s="173">
        <f>ROUND(E118*F118,2)</f>
        <v>0</v>
      </c>
      <c r="H118" s="172">
        <v>3326.69</v>
      </c>
      <c r="I118" s="173">
        <f>ROUND(E118*H118,2)</f>
        <v>3326.69</v>
      </c>
      <c r="J118" s="172">
        <v>293.31</v>
      </c>
      <c r="K118" s="173">
        <f>ROUND(E118*J118,2)</f>
        <v>293.31</v>
      </c>
      <c r="L118" s="173">
        <v>21</v>
      </c>
      <c r="M118" s="173">
        <f>G118*(1+L118/100)</f>
        <v>0</v>
      </c>
      <c r="N118" s="173">
        <v>3.0499999999999999E-2</v>
      </c>
      <c r="O118" s="173">
        <f>ROUND(E118*N118,2)</f>
        <v>0.03</v>
      </c>
      <c r="P118" s="173">
        <v>0</v>
      </c>
      <c r="Q118" s="173">
        <f>ROUND(E118*P118,2)</f>
        <v>0</v>
      </c>
      <c r="R118" s="173" t="s">
        <v>469</v>
      </c>
      <c r="S118" s="173" t="s">
        <v>221</v>
      </c>
      <c r="T118" s="174" t="s">
        <v>221</v>
      </c>
      <c r="U118" s="160">
        <v>0.95299999999999996</v>
      </c>
      <c r="V118" s="160">
        <f>ROUND(E118*U118,2)</f>
        <v>0.95</v>
      </c>
      <c r="W118" s="160"/>
      <c r="X118" s="151"/>
      <c r="Y118" s="151"/>
      <c r="Z118" s="151"/>
      <c r="AA118" s="151"/>
      <c r="AB118" s="151"/>
      <c r="AC118" s="151"/>
      <c r="AD118" s="151"/>
      <c r="AE118" s="151"/>
      <c r="AF118" s="151"/>
      <c r="AG118" s="151" t="s">
        <v>369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194" t="s">
        <v>634</v>
      </c>
      <c r="D119" s="189"/>
      <c r="E119" s="190"/>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251</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4" t="s">
        <v>635</v>
      </c>
      <c r="D120" s="189"/>
      <c r="E120" s="190"/>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251</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194" t="s">
        <v>636</v>
      </c>
      <c r="D121" s="189"/>
      <c r="E121" s="190"/>
      <c r="F121" s="160"/>
      <c r="G121" s="160"/>
      <c r="H121" s="160"/>
      <c r="I121" s="160"/>
      <c r="J121" s="160"/>
      <c r="K121" s="160"/>
      <c r="L121" s="160"/>
      <c r="M121" s="160"/>
      <c r="N121" s="160"/>
      <c r="O121" s="160"/>
      <c r="P121" s="160"/>
      <c r="Q121" s="160"/>
      <c r="R121" s="160"/>
      <c r="S121" s="160"/>
      <c r="T121" s="160"/>
      <c r="U121" s="160"/>
      <c r="V121" s="160"/>
      <c r="W121" s="160"/>
      <c r="X121" s="151"/>
      <c r="Y121" s="151"/>
      <c r="Z121" s="151"/>
      <c r="AA121" s="151"/>
      <c r="AB121" s="151"/>
      <c r="AC121" s="151"/>
      <c r="AD121" s="151"/>
      <c r="AE121" s="151"/>
      <c r="AF121" s="151"/>
      <c r="AG121" s="151" t="s">
        <v>251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194" t="s">
        <v>637</v>
      </c>
      <c r="D122" s="189"/>
      <c r="E122" s="190"/>
      <c r="F122" s="160"/>
      <c r="G122" s="16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251</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4" t="s">
        <v>396</v>
      </c>
      <c r="D123" s="189"/>
      <c r="E123" s="190">
        <v>1</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251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c r="A124" s="175">
        <v>49</v>
      </c>
      <c r="B124" s="176" t="s">
        <v>638</v>
      </c>
      <c r="C124" s="184" t="s">
        <v>639</v>
      </c>
      <c r="D124" s="177" t="s">
        <v>323</v>
      </c>
      <c r="E124" s="178">
        <v>1</v>
      </c>
      <c r="F124" s="179"/>
      <c r="G124" s="180">
        <f>ROUND(E124*F124,2)</f>
        <v>0</v>
      </c>
      <c r="H124" s="179">
        <v>2.3199999999999998</v>
      </c>
      <c r="I124" s="180">
        <f>ROUND(E124*H124,2)</f>
        <v>2.3199999999999998</v>
      </c>
      <c r="J124" s="179">
        <v>202.68</v>
      </c>
      <c r="K124" s="180">
        <f>ROUND(E124*J124,2)</f>
        <v>202.68</v>
      </c>
      <c r="L124" s="180">
        <v>21</v>
      </c>
      <c r="M124" s="180">
        <f>G124*(1+L124/100)</f>
        <v>0</v>
      </c>
      <c r="N124" s="180">
        <v>0</v>
      </c>
      <c r="O124" s="180">
        <f>ROUND(E124*N124,2)</f>
        <v>0</v>
      </c>
      <c r="P124" s="180">
        <v>0</v>
      </c>
      <c r="Q124" s="180">
        <f>ROUND(E124*P124,2)</f>
        <v>0</v>
      </c>
      <c r="R124" s="180" t="s">
        <v>469</v>
      </c>
      <c r="S124" s="180" t="s">
        <v>221</v>
      </c>
      <c r="T124" s="181" t="s">
        <v>221</v>
      </c>
      <c r="U124" s="160">
        <v>0.61699999999999999</v>
      </c>
      <c r="V124" s="160">
        <f>ROUND(E124*U124,2)</f>
        <v>0.62</v>
      </c>
      <c r="W124" s="160"/>
      <c r="X124" s="151"/>
      <c r="Y124" s="151"/>
      <c r="Z124" s="151"/>
      <c r="AA124" s="151"/>
      <c r="AB124" s="151"/>
      <c r="AC124" s="151"/>
      <c r="AD124" s="151"/>
      <c r="AE124" s="151"/>
      <c r="AF124" s="151"/>
      <c r="AG124" s="151" t="s">
        <v>369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33.75" outlineLevel="1">
      <c r="A125" s="175">
        <v>50</v>
      </c>
      <c r="B125" s="176" t="s">
        <v>640</v>
      </c>
      <c r="C125" s="184" t="s">
        <v>641</v>
      </c>
      <c r="D125" s="177" t="s">
        <v>323</v>
      </c>
      <c r="E125" s="178">
        <v>2</v>
      </c>
      <c r="F125" s="179"/>
      <c r="G125" s="180">
        <f>ROUND(E125*F125,2)</f>
        <v>0</v>
      </c>
      <c r="H125" s="179">
        <v>1523.42</v>
      </c>
      <c r="I125" s="180">
        <f>ROUND(E125*H125,2)</f>
        <v>3046.84</v>
      </c>
      <c r="J125" s="179">
        <v>296.58</v>
      </c>
      <c r="K125" s="180">
        <f>ROUND(E125*J125,2)</f>
        <v>593.16</v>
      </c>
      <c r="L125" s="180">
        <v>21</v>
      </c>
      <c r="M125" s="180">
        <f>G125*(1+L125/100)</f>
        <v>0</v>
      </c>
      <c r="N125" s="180">
        <v>1.43E-2</v>
      </c>
      <c r="O125" s="180">
        <f>ROUND(E125*N125,2)</f>
        <v>0.03</v>
      </c>
      <c r="P125" s="180">
        <v>0</v>
      </c>
      <c r="Q125" s="180">
        <f>ROUND(E125*P125,2)</f>
        <v>0</v>
      </c>
      <c r="R125" s="180" t="s">
        <v>469</v>
      </c>
      <c r="S125" s="180" t="s">
        <v>221</v>
      </c>
      <c r="T125" s="181" t="s">
        <v>221</v>
      </c>
      <c r="U125" s="160">
        <v>0.96299999999999997</v>
      </c>
      <c r="V125" s="160">
        <f>ROUND(E125*U125,2)</f>
        <v>1.93</v>
      </c>
      <c r="W125" s="160"/>
      <c r="X125" s="151"/>
      <c r="Y125" s="151"/>
      <c r="Z125" s="151"/>
      <c r="AA125" s="151"/>
      <c r="AB125" s="151"/>
      <c r="AC125" s="151"/>
      <c r="AD125" s="151"/>
      <c r="AE125" s="151"/>
      <c r="AF125" s="151"/>
      <c r="AG125" s="151" t="s">
        <v>369</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75">
        <v>51</v>
      </c>
      <c r="B126" s="176" t="s">
        <v>642</v>
      </c>
      <c r="C126" s="184" t="s">
        <v>643</v>
      </c>
      <c r="D126" s="177" t="s">
        <v>0</v>
      </c>
      <c r="E126" s="178">
        <v>89.03</v>
      </c>
      <c r="F126" s="179"/>
      <c r="G126" s="180">
        <f>ROUND(E126*F126,2)</f>
        <v>0</v>
      </c>
      <c r="H126" s="179">
        <v>0</v>
      </c>
      <c r="I126" s="180">
        <f>ROUND(E126*H126,2)</f>
        <v>0</v>
      </c>
      <c r="J126" s="179">
        <v>2.9</v>
      </c>
      <c r="K126" s="180">
        <f>ROUND(E126*J126,2)</f>
        <v>258.19</v>
      </c>
      <c r="L126" s="180">
        <v>21</v>
      </c>
      <c r="M126" s="180">
        <f>G126*(1+L126/100)</f>
        <v>0</v>
      </c>
      <c r="N126" s="180">
        <v>0</v>
      </c>
      <c r="O126" s="180">
        <f>ROUND(E126*N126,2)</f>
        <v>0</v>
      </c>
      <c r="P126" s="180">
        <v>0</v>
      </c>
      <c r="Q126" s="180">
        <f>ROUND(E126*P126,2)</f>
        <v>0</v>
      </c>
      <c r="R126" s="180" t="s">
        <v>469</v>
      </c>
      <c r="S126" s="180" t="s">
        <v>221</v>
      </c>
      <c r="T126" s="181" t="s">
        <v>221</v>
      </c>
      <c r="U126" s="160">
        <v>0</v>
      </c>
      <c r="V126" s="160">
        <f>ROUND(E126*U126,2)</f>
        <v>0</v>
      </c>
      <c r="W126" s="160"/>
      <c r="X126" s="151"/>
      <c r="Y126" s="151"/>
      <c r="Z126" s="151"/>
      <c r="AA126" s="151"/>
      <c r="AB126" s="151"/>
      <c r="AC126" s="151"/>
      <c r="AD126" s="151"/>
      <c r="AE126" s="151"/>
      <c r="AF126" s="151"/>
      <c r="AG126" s="151" t="s">
        <v>432</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c r="A127" s="162" t="s">
        <v>216</v>
      </c>
      <c r="B127" s="163" t="s">
        <v>163</v>
      </c>
      <c r="C127" s="183" t="s">
        <v>164</v>
      </c>
      <c r="D127" s="164"/>
      <c r="E127" s="165"/>
      <c r="F127" s="166"/>
      <c r="G127" s="166">
        <f>SUMIF(AG128:AG131,"&lt;&gt;NOR",G128:G131)</f>
        <v>0</v>
      </c>
      <c r="H127" s="166"/>
      <c r="I127" s="166">
        <f>SUM(I128:I131)</f>
        <v>0</v>
      </c>
      <c r="J127" s="166"/>
      <c r="K127" s="166">
        <f>SUM(K128:K131)</f>
        <v>14400</v>
      </c>
      <c r="L127" s="166"/>
      <c r="M127" s="166">
        <f>SUM(M128:M131)</f>
        <v>0</v>
      </c>
      <c r="N127" s="166"/>
      <c r="O127" s="166">
        <f>SUM(O128:O131)</f>
        <v>0</v>
      </c>
      <c r="P127" s="166"/>
      <c r="Q127" s="166">
        <f>SUM(Q128:Q131)</f>
        <v>0</v>
      </c>
      <c r="R127" s="166"/>
      <c r="S127" s="166"/>
      <c r="T127" s="167"/>
      <c r="U127" s="161"/>
      <c r="V127" s="161">
        <f>SUM(V128:V131)</f>
        <v>0</v>
      </c>
      <c r="W127" s="161"/>
      <c r="AG127" t="s">
        <v>217</v>
      </c>
    </row>
    <row r="128" spans="1:60" outlineLevel="1">
      <c r="A128" s="175">
        <v>52</v>
      </c>
      <c r="B128" s="176" t="s">
        <v>644</v>
      </c>
      <c r="C128" s="184" t="s">
        <v>645</v>
      </c>
      <c r="D128" s="177" t="s">
        <v>646</v>
      </c>
      <c r="E128" s="178">
        <v>4</v>
      </c>
      <c r="F128" s="179"/>
      <c r="G128" s="180">
        <f>ROUND(E128*F128,2)</f>
        <v>0</v>
      </c>
      <c r="H128" s="179">
        <v>0</v>
      </c>
      <c r="I128" s="180">
        <f>ROUND(E128*H128,2)</f>
        <v>0</v>
      </c>
      <c r="J128" s="179">
        <v>300</v>
      </c>
      <c r="K128" s="180">
        <f>ROUND(E128*J128,2)</f>
        <v>1200</v>
      </c>
      <c r="L128" s="180">
        <v>21</v>
      </c>
      <c r="M128" s="180">
        <f>G128*(1+L128/100)</f>
        <v>0</v>
      </c>
      <c r="N128" s="180">
        <v>0</v>
      </c>
      <c r="O128" s="180">
        <f>ROUND(E128*N128,2)</f>
        <v>0</v>
      </c>
      <c r="P128" s="180">
        <v>0</v>
      </c>
      <c r="Q128" s="180">
        <f>ROUND(E128*P128,2)</f>
        <v>0</v>
      </c>
      <c r="R128" s="180"/>
      <c r="S128" s="180" t="s">
        <v>230</v>
      </c>
      <c r="T128" s="181" t="s">
        <v>222</v>
      </c>
      <c r="U128" s="160">
        <v>0</v>
      </c>
      <c r="V128" s="160">
        <f>ROUND(E128*U128,2)</f>
        <v>0</v>
      </c>
      <c r="W128" s="160"/>
      <c r="X128" s="151"/>
      <c r="Y128" s="151"/>
      <c r="Z128" s="151"/>
      <c r="AA128" s="151"/>
      <c r="AB128" s="151"/>
      <c r="AC128" s="151"/>
      <c r="AD128" s="151"/>
      <c r="AE128" s="151"/>
      <c r="AF128" s="151"/>
      <c r="AG128" s="151" t="s">
        <v>247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75">
        <v>53</v>
      </c>
      <c r="B129" s="176" t="s">
        <v>647</v>
      </c>
      <c r="C129" s="184" t="s">
        <v>648</v>
      </c>
      <c r="D129" s="177" t="s">
        <v>646</v>
      </c>
      <c r="E129" s="178">
        <v>6</v>
      </c>
      <c r="F129" s="179"/>
      <c r="G129" s="180">
        <f>ROUND(E129*F129,2)</f>
        <v>0</v>
      </c>
      <c r="H129" s="179">
        <v>0</v>
      </c>
      <c r="I129" s="180">
        <f>ROUND(E129*H129,2)</f>
        <v>0</v>
      </c>
      <c r="J129" s="179">
        <v>300</v>
      </c>
      <c r="K129" s="180">
        <f>ROUND(E129*J129,2)</f>
        <v>1800</v>
      </c>
      <c r="L129" s="180">
        <v>21</v>
      </c>
      <c r="M129" s="180">
        <f>G129*(1+L129/100)</f>
        <v>0</v>
      </c>
      <c r="N129" s="180">
        <v>0</v>
      </c>
      <c r="O129" s="180">
        <f>ROUND(E129*N129,2)</f>
        <v>0</v>
      </c>
      <c r="P129" s="180">
        <v>0</v>
      </c>
      <c r="Q129" s="180">
        <f>ROUND(E129*P129,2)</f>
        <v>0</v>
      </c>
      <c r="R129" s="180"/>
      <c r="S129" s="180" t="s">
        <v>230</v>
      </c>
      <c r="T129" s="181" t="s">
        <v>222</v>
      </c>
      <c r="U129" s="160">
        <v>0</v>
      </c>
      <c r="V129" s="160">
        <f>ROUND(E129*U129,2)</f>
        <v>0</v>
      </c>
      <c r="W129" s="160"/>
      <c r="X129" s="151"/>
      <c r="Y129" s="151"/>
      <c r="Z129" s="151"/>
      <c r="AA129" s="151"/>
      <c r="AB129" s="151"/>
      <c r="AC129" s="151"/>
      <c r="AD129" s="151"/>
      <c r="AE129" s="151"/>
      <c r="AF129" s="151"/>
      <c r="AG129" s="151" t="s">
        <v>247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75">
        <v>54</v>
      </c>
      <c r="B130" s="176" t="s">
        <v>649</v>
      </c>
      <c r="C130" s="184" t="s">
        <v>650</v>
      </c>
      <c r="D130" s="177" t="s">
        <v>646</v>
      </c>
      <c r="E130" s="178">
        <v>6</v>
      </c>
      <c r="F130" s="179"/>
      <c r="G130" s="180">
        <f>ROUND(E130*F130,2)</f>
        <v>0</v>
      </c>
      <c r="H130" s="179">
        <v>0</v>
      </c>
      <c r="I130" s="180">
        <f>ROUND(E130*H130,2)</f>
        <v>0</v>
      </c>
      <c r="J130" s="179">
        <v>300</v>
      </c>
      <c r="K130" s="180">
        <f>ROUND(E130*J130,2)</f>
        <v>1800</v>
      </c>
      <c r="L130" s="180">
        <v>21</v>
      </c>
      <c r="M130" s="180">
        <f>G130*(1+L130/100)</f>
        <v>0</v>
      </c>
      <c r="N130" s="180">
        <v>0</v>
      </c>
      <c r="O130" s="180">
        <f>ROUND(E130*N130,2)</f>
        <v>0</v>
      </c>
      <c r="P130" s="180">
        <v>0</v>
      </c>
      <c r="Q130" s="180">
        <f>ROUND(E130*P130,2)</f>
        <v>0</v>
      </c>
      <c r="R130" s="180"/>
      <c r="S130" s="180" t="s">
        <v>230</v>
      </c>
      <c r="T130" s="181" t="s">
        <v>222</v>
      </c>
      <c r="U130" s="160">
        <v>0</v>
      </c>
      <c r="V130" s="160">
        <f>ROUND(E130*U130,2)</f>
        <v>0</v>
      </c>
      <c r="W130" s="160"/>
      <c r="X130" s="151"/>
      <c r="Y130" s="151"/>
      <c r="Z130" s="151"/>
      <c r="AA130" s="151"/>
      <c r="AB130" s="151"/>
      <c r="AC130" s="151"/>
      <c r="AD130" s="151"/>
      <c r="AE130" s="151"/>
      <c r="AF130" s="151"/>
      <c r="AG130" s="151" t="s">
        <v>247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68">
        <v>55</v>
      </c>
      <c r="B131" s="169" t="s">
        <v>651</v>
      </c>
      <c r="C131" s="185" t="s">
        <v>652</v>
      </c>
      <c r="D131" s="170" t="s">
        <v>646</v>
      </c>
      <c r="E131" s="171">
        <v>24</v>
      </c>
      <c r="F131" s="172"/>
      <c r="G131" s="173">
        <f>ROUND(E131*F131,2)</f>
        <v>0</v>
      </c>
      <c r="H131" s="172">
        <v>0</v>
      </c>
      <c r="I131" s="173">
        <f>ROUND(E131*H131,2)</f>
        <v>0</v>
      </c>
      <c r="J131" s="172">
        <v>400</v>
      </c>
      <c r="K131" s="173">
        <f>ROUND(E131*J131,2)</f>
        <v>9600</v>
      </c>
      <c r="L131" s="173">
        <v>21</v>
      </c>
      <c r="M131" s="173">
        <f>G131*(1+L131/100)</f>
        <v>0</v>
      </c>
      <c r="N131" s="173">
        <v>0</v>
      </c>
      <c r="O131" s="173">
        <f>ROUND(E131*N131,2)</f>
        <v>0</v>
      </c>
      <c r="P131" s="173">
        <v>0</v>
      </c>
      <c r="Q131" s="173">
        <f>ROUND(E131*P131,2)</f>
        <v>0</v>
      </c>
      <c r="R131" s="173"/>
      <c r="S131" s="173" t="s">
        <v>230</v>
      </c>
      <c r="T131" s="174" t="s">
        <v>222</v>
      </c>
      <c r="U131" s="160">
        <v>0</v>
      </c>
      <c r="V131" s="160">
        <f>ROUND(E131*U131,2)</f>
        <v>0</v>
      </c>
      <c r="W131" s="160"/>
      <c r="X131" s="151"/>
      <c r="Y131" s="151"/>
      <c r="Z131" s="151"/>
      <c r="AA131" s="151"/>
      <c r="AB131" s="151"/>
      <c r="AC131" s="151"/>
      <c r="AD131" s="151"/>
      <c r="AE131" s="151"/>
      <c r="AF131" s="151"/>
      <c r="AG131" s="151" t="s">
        <v>247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c r="A132" s="5"/>
      <c r="B132" s="6"/>
      <c r="C132" s="186"/>
      <c r="D132" s="8"/>
      <c r="E132" s="5"/>
      <c r="F132" s="5"/>
      <c r="G132" s="5"/>
      <c r="H132" s="5"/>
      <c r="I132" s="5"/>
      <c r="J132" s="5"/>
      <c r="K132" s="5"/>
      <c r="L132" s="5"/>
      <c r="M132" s="5"/>
      <c r="N132" s="5"/>
      <c r="O132" s="5"/>
      <c r="P132" s="5"/>
      <c r="Q132" s="5"/>
      <c r="R132" s="5"/>
      <c r="S132" s="5"/>
      <c r="T132" s="5"/>
      <c r="U132" s="5"/>
      <c r="V132" s="5"/>
      <c r="W132" s="5"/>
      <c r="AE132">
        <v>15</v>
      </c>
      <c r="AF132">
        <v>21</v>
      </c>
    </row>
    <row r="133" spans="1:60">
      <c r="A133" s="154"/>
      <c r="B133" s="155" t="s">
        <v>29</v>
      </c>
      <c r="C133" s="187"/>
      <c r="D133" s="156"/>
      <c r="E133" s="157"/>
      <c r="F133" s="157"/>
      <c r="G133" s="182">
        <f>G8+G16+G36+G49+G117+G127</f>
        <v>0</v>
      </c>
      <c r="H133" s="5"/>
      <c r="I133" s="5"/>
      <c r="J133" s="5"/>
      <c r="K133" s="5"/>
      <c r="L133" s="5"/>
      <c r="M133" s="5"/>
      <c r="N133" s="5"/>
      <c r="O133" s="5"/>
      <c r="P133" s="5"/>
      <c r="Q133" s="5"/>
      <c r="R133" s="5"/>
      <c r="S133" s="5"/>
      <c r="T133" s="5"/>
      <c r="U133" s="5"/>
      <c r="V133" s="5"/>
      <c r="W133" s="5"/>
      <c r="AE133">
        <f>SUMIF(L7:L131,AE132,G7:G131)</f>
        <v>0</v>
      </c>
      <c r="AF133">
        <f>SUMIF(L7:L131,AF132,G7:G131)</f>
        <v>0</v>
      </c>
      <c r="AG133" t="s">
        <v>240</v>
      </c>
    </row>
    <row r="134" spans="1:60">
      <c r="A134" s="252" t="s">
        <v>420</v>
      </c>
      <c r="B134" s="252"/>
      <c r="C134" s="186"/>
      <c r="D134" s="8"/>
      <c r="E134" s="5"/>
      <c r="F134" s="5"/>
      <c r="G134" s="5"/>
      <c r="H134" s="5"/>
      <c r="I134" s="5"/>
      <c r="J134" s="5"/>
      <c r="K134" s="5"/>
      <c r="L134" s="5"/>
      <c r="M134" s="5"/>
      <c r="N134" s="5"/>
      <c r="O134" s="5"/>
      <c r="P134" s="5"/>
      <c r="Q134" s="5"/>
      <c r="R134" s="5"/>
      <c r="S134" s="5"/>
      <c r="T134" s="5"/>
      <c r="U134" s="5"/>
      <c r="V134" s="5"/>
      <c r="W134" s="5"/>
    </row>
    <row r="135" spans="1:60">
      <c r="A135" s="5"/>
      <c r="B135" s="6" t="s">
        <v>421</v>
      </c>
      <c r="C135" s="186" t="s">
        <v>422</v>
      </c>
      <c r="D135" s="8"/>
      <c r="E135" s="5"/>
      <c r="F135" s="5"/>
      <c r="G135" s="5"/>
      <c r="H135" s="5"/>
      <c r="I135" s="5"/>
      <c r="J135" s="5"/>
      <c r="K135" s="5"/>
      <c r="L135" s="5"/>
      <c r="M135" s="5"/>
      <c r="N135" s="5"/>
      <c r="O135" s="5"/>
      <c r="P135" s="5"/>
      <c r="Q135" s="5"/>
      <c r="R135" s="5"/>
      <c r="S135" s="5"/>
      <c r="T135" s="5"/>
      <c r="U135" s="5"/>
      <c r="V135" s="5"/>
      <c r="W135" s="5"/>
      <c r="AG135" t="s">
        <v>423</v>
      </c>
    </row>
    <row r="136" spans="1:60">
      <c r="A136" s="5"/>
      <c r="B136" s="6" t="s">
        <v>424</v>
      </c>
      <c r="C136" s="186" t="s">
        <v>425</v>
      </c>
      <c r="D136" s="8"/>
      <c r="E136" s="5"/>
      <c r="F136" s="5"/>
      <c r="G136" s="5"/>
      <c r="H136" s="5"/>
      <c r="I136" s="5"/>
      <c r="J136" s="5"/>
      <c r="K136" s="5"/>
      <c r="L136" s="5"/>
      <c r="M136" s="5"/>
      <c r="N136" s="5"/>
      <c r="O136" s="5"/>
      <c r="P136" s="5"/>
      <c r="Q136" s="5"/>
      <c r="R136" s="5"/>
      <c r="S136" s="5"/>
      <c r="T136" s="5"/>
      <c r="U136" s="5"/>
      <c r="V136" s="5"/>
      <c r="W136" s="5"/>
      <c r="AG136" t="s">
        <v>426</v>
      </c>
    </row>
    <row r="137" spans="1:60">
      <c r="A137" s="5"/>
      <c r="B137" s="6"/>
      <c r="C137" s="186" t="s">
        <v>427</v>
      </c>
      <c r="D137" s="8"/>
      <c r="E137" s="5"/>
      <c r="F137" s="5"/>
      <c r="G137" s="5"/>
      <c r="H137" s="5"/>
      <c r="I137" s="5"/>
      <c r="J137" s="5"/>
      <c r="K137" s="5"/>
      <c r="L137" s="5"/>
      <c r="M137" s="5"/>
      <c r="N137" s="5"/>
      <c r="O137" s="5"/>
      <c r="P137" s="5"/>
      <c r="Q137" s="5"/>
      <c r="R137" s="5"/>
      <c r="S137" s="5"/>
      <c r="T137" s="5"/>
      <c r="U137" s="5"/>
      <c r="V137" s="5"/>
      <c r="W137" s="5"/>
      <c r="AG137" t="s">
        <v>428</v>
      </c>
    </row>
    <row r="138" spans="1:60">
      <c r="A138" s="5"/>
      <c r="B138" s="6"/>
      <c r="C138" s="186"/>
      <c r="D138" s="8"/>
      <c r="E138" s="5"/>
      <c r="F138" s="5"/>
      <c r="G138" s="5"/>
      <c r="H138" s="5"/>
      <c r="I138" s="5"/>
      <c r="J138" s="5"/>
      <c r="K138" s="5"/>
      <c r="L138" s="5"/>
      <c r="M138" s="5"/>
      <c r="N138" s="5"/>
      <c r="O138" s="5"/>
      <c r="P138" s="5"/>
      <c r="Q138" s="5"/>
      <c r="R138" s="5"/>
      <c r="S138" s="5"/>
      <c r="T138" s="5"/>
      <c r="U138" s="5"/>
      <c r="V138" s="5"/>
      <c r="W138" s="5"/>
    </row>
    <row r="139" spans="1:60">
      <c r="C139" s="188"/>
      <c r="D139" s="142"/>
      <c r="AG139" t="s">
        <v>241</v>
      </c>
    </row>
    <row r="140" spans="1:60">
      <c r="D140" s="142"/>
    </row>
    <row r="141" spans="1:60">
      <c r="D141" s="142"/>
    </row>
    <row r="142" spans="1:60">
      <c r="D142" s="142"/>
    </row>
    <row r="143" spans="1:60">
      <c r="D143" s="142"/>
    </row>
    <row r="144" spans="1:60">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mergeCells count="10">
    <mergeCell ref="A1:G1"/>
    <mergeCell ref="C2:G2"/>
    <mergeCell ref="C3:G3"/>
    <mergeCell ref="C4:G4"/>
    <mergeCell ref="A134:B134"/>
    <mergeCell ref="C10:G10"/>
    <mergeCell ref="C39:G39"/>
    <mergeCell ref="C41:G41"/>
    <mergeCell ref="C43:G43"/>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zoomScale="145" zoomScaleNormal="145" workbookViewId="0">
      <pane ySplit="7" topLeftCell="A83" activePane="bottomLeft" state="frozen"/>
      <selection pane="bottomLeft" activeCell="C38" sqref="C38"/>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5" t="s">
        <v>242</v>
      </c>
      <c r="B1" s="245"/>
      <c r="C1" s="245"/>
      <c r="D1" s="245"/>
      <c r="E1" s="245"/>
      <c r="F1" s="245"/>
      <c r="G1" s="245"/>
      <c r="AG1" t="s">
        <v>191</v>
      </c>
    </row>
    <row r="2" spans="1:60" ht="24.95" customHeight="1">
      <c r="A2" s="143" t="s">
        <v>7</v>
      </c>
      <c r="B2" s="72" t="s">
        <v>43</v>
      </c>
      <c r="C2" s="246" t="s">
        <v>44</v>
      </c>
      <c r="D2" s="247"/>
      <c r="E2" s="247"/>
      <c r="F2" s="247"/>
      <c r="G2" s="248"/>
      <c r="AG2" t="s">
        <v>192</v>
      </c>
    </row>
    <row r="3" spans="1:60" ht="24.95" customHeight="1">
      <c r="A3" s="143" t="s">
        <v>8</v>
      </c>
      <c r="B3" s="72" t="s">
        <v>58</v>
      </c>
      <c r="C3" s="246" t="s">
        <v>59</v>
      </c>
      <c r="D3" s="247"/>
      <c r="E3" s="247"/>
      <c r="F3" s="247"/>
      <c r="G3" s="248"/>
      <c r="AC3" s="89" t="s">
        <v>192</v>
      </c>
      <c r="AG3" t="s">
        <v>194</v>
      </c>
    </row>
    <row r="4" spans="1:60" ht="24.95" customHeight="1">
      <c r="A4" s="144" t="s">
        <v>9</v>
      </c>
      <c r="B4" s="145" t="s">
        <v>66</v>
      </c>
      <c r="C4" s="249" t="s">
        <v>67</v>
      </c>
      <c r="D4" s="250"/>
      <c r="E4" s="250"/>
      <c r="F4" s="250"/>
      <c r="G4" s="251"/>
      <c r="AG4" t="s">
        <v>195</v>
      </c>
    </row>
    <row r="5" spans="1:60">
      <c r="D5" s="142"/>
    </row>
    <row r="6" spans="1:60" ht="38.25">
      <c r="A6" s="147" t="s">
        <v>196</v>
      </c>
      <c r="B6" s="149" t="s">
        <v>197</v>
      </c>
      <c r="C6" s="149" t="s">
        <v>198</v>
      </c>
      <c r="D6" s="148" t="s">
        <v>199</v>
      </c>
      <c r="E6" s="147" t="s">
        <v>200</v>
      </c>
      <c r="F6" s="146" t="s">
        <v>201</v>
      </c>
      <c r="G6" s="147" t="s">
        <v>29</v>
      </c>
      <c r="H6" s="150" t="s">
        <v>30</v>
      </c>
      <c r="I6" s="150" t="s">
        <v>202</v>
      </c>
      <c r="J6" s="150" t="s">
        <v>31</v>
      </c>
      <c r="K6" s="150" t="s">
        <v>203</v>
      </c>
      <c r="L6" s="150" t="s">
        <v>204</v>
      </c>
      <c r="M6" s="150" t="s">
        <v>205</v>
      </c>
      <c r="N6" s="150" t="s">
        <v>206</v>
      </c>
      <c r="O6" s="150" t="s">
        <v>207</v>
      </c>
      <c r="P6" s="150" t="s">
        <v>208</v>
      </c>
      <c r="Q6" s="150" t="s">
        <v>209</v>
      </c>
      <c r="R6" s="150" t="s">
        <v>210</v>
      </c>
      <c r="S6" s="150" t="s">
        <v>211</v>
      </c>
      <c r="T6" s="150" t="s">
        <v>212</v>
      </c>
      <c r="U6" s="150" t="s">
        <v>213</v>
      </c>
      <c r="V6" s="150" t="s">
        <v>214</v>
      </c>
      <c r="W6" s="150" t="s">
        <v>215</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216</v>
      </c>
      <c r="B8" s="163" t="s">
        <v>118</v>
      </c>
      <c r="C8" s="183" t="s">
        <v>119</v>
      </c>
      <c r="D8" s="164"/>
      <c r="E8" s="165"/>
      <c r="F8" s="166"/>
      <c r="G8" s="166">
        <f>SUMIF(AG9:AG15,"&lt;&gt;NOR",G9:G15)</f>
        <v>0</v>
      </c>
      <c r="H8" s="166"/>
      <c r="I8" s="166">
        <f>SUM(I9:I15)</f>
        <v>13220.49</v>
      </c>
      <c r="J8" s="166"/>
      <c r="K8" s="166">
        <f>SUM(K9:K15)</f>
        <v>45271.01</v>
      </c>
      <c r="L8" s="166"/>
      <c r="M8" s="166">
        <f>SUM(M9:M15)</f>
        <v>0</v>
      </c>
      <c r="N8" s="166"/>
      <c r="O8" s="166">
        <f>SUM(O9:O15)</f>
        <v>5.0599999999999996</v>
      </c>
      <c r="P8" s="166"/>
      <c r="Q8" s="166">
        <f>SUM(Q9:Q15)</f>
        <v>0</v>
      </c>
      <c r="R8" s="166"/>
      <c r="S8" s="166"/>
      <c r="T8" s="167"/>
      <c r="U8" s="161"/>
      <c r="V8" s="161">
        <f>SUM(V9:V15)</f>
        <v>0</v>
      </c>
      <c r="W8" s="161"/>
      <c r="AG8" t="s">
        <v>217</v>
      </c>
    </row>
    <row r="9" spans="1:60" outlineLevel="1">
      <c r="A9" s="175">
        <v>1</v>
      </c>
      <c r="B9" s="176" t="s">
        <v>653</v>
      </c>
      <c r="C9" s="184" t="s">
        <v>654</v>
      </c>
      <c r="D9" s="177" t="s">
        <v>266</v>
      </c>
      <c r="E9" s="178">
        <v>265</v>
      </c>
      <c r="F9" s="179"/>
      <c r="G9" s="180">
        <f>ROUND(E9*F9,2)</f>
        <v>0</v>
      </c>
      <c r="H9" s="179">
        <v>11.28</v>
      </c>
      <c r="I9" s="180">
        <f>ROUND(E9*H9,2)</f>
        <v>2989.2</v>
      </c>
      <c r="J9" s="179">
        <v>74.319999999999993</v>
      </c>
      <c r="K9" s="180">
        <f>ROUND(E9*J9,2)</f>
        <v>19694.8</v>
      </c>
      <c r="L9" s="180">
        <v>21</v>
      </c>
      <c r="M9" s="180">
        <f>G9*(1+L9/100)</f>
        <v>0</v>
      </c>
      <c r="N9" s="180">
        <v>4.3299999999999996E-3</v>
      </c>
      <c r="O9" s="180">
        <f>ROUND(E9*N9,2)</f>
        <v>1.1499999999999999</v>
      </c>
      <c r="P9" s="180">
        <v>0</v>
      </c>
      <c r="Q9" s="180">
        <f>ROUND(E9*P9,2)</f>
        <v>0</v>
      </c>
      <c r="R9" s="180" t="s">
        <v>267</v>
      </c>
      <c r="S9" s="180" t="s">
        <v>221</v>
      </c>
      <c r="T9" s="181" t="s">
        <v>221</v>
      </c>
      <c r="U9" s="160">
        <v>0</v>
      </c>
      <c r="V9" s="160">
        <f>ROUND(E9*U9,2)</f>
        <v>0</v>
      </c>
      <c r="W9" s="160"/>
      <c r="X9" s="151"/>
      <c r="Y9" s="151"/>
      <c r="Z9" s="151"/>
      <c r="AA9" s="151"/>
      <c r="AB9" s="151"/>
      <c r="AC9" s="151"/>
      <c r="AD9" s="151"/>
      <c r="AE9" s="151"/>
      <c r="AF9" s="151"/>
      <c r="AG9" s="151" t="s">
        <v>247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c r="A10" s="168">
        <v>2</v>
      </c>
      <c r="B10" s="169" t="s">
        <v>655</v>
      </c>
      <c r="C10" s="185" t="s">
        <v>656</v>
      </c>
      <c r="D10" s="170" t="s">
        <v>266</v>
      </c>
      <c r="E10" s="171">
        <v>125</v>
      </c>
      <c r="F10" s="172"/>
      <c r="G10" s="173">
        <f>ROUND(E10*F10,2)</f>
        <v>0</v>
      </c>
      <c r="H10" s="172">
        <v>11.28</v>
      </c>
      <c r="I10" s="173">
        <f>ROUND(E10*H10,2)</f>
        <v>1410</v>
      </c>
      <c r="J10" s="172">
        <v>48.42</v>
      </c>
      <c r="K10" s="173">
        <f>ROUND(E10*J10,2)</f>
        <v>6052.5</v>
      </c>
      <c r="L10" s="173">
        <v>21</v>
      </c>
      <c r="M10" s="173">
        <f>G10*(1+L10/100)</f>
        <v>0</v>
      </c>
      <c r="N10" s="173">
        <v>4.3299999999999996E-3</v>
      </c>
      <c r="O10" s="173">
        <f>ROUND(E10*N10,2)</f>
        <v>0.54</v>
      </c>
      <c r="P10" s="173">
        <v>0</v>
      </c>
      <c r="Q10" s="173">
        <f>ROUND(E10*P10,2)</f>
        <v>0</v>
      </c>
      <c r="R10" s="173" t="s">
        <v>267</v>
      </c>
      <c r="S10" s="173" t="s">
        <v>221</v>
      </c>
      <c r="T10" s="174" t="s">
        <v>221</v>
      </c>
      <c r="U10" s="160">
        <v>0</v>
      </c>
      <c r="V10" s="160">
        <f>ROUND(E10*U10,2)</f>
        <v>0</v>
      </c>
      <c r="W10" s="160"/>
      <c r="X10" s="151"/>
      <c r="Y10" s="151"/>
      <c r="Z10" s="151"/>
      <c r="AA10" s="151"/>
      <c r="AB10" s="151"/>
      <c r="AC10" s="151"/>
      <c r="AD10" s="151"/>
      <c r="AE10" s="151"/>
      <c r="AF10" s="151"/>
      <c r="AG10" s="151" t="s">
        <v>247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253" t="s">
        <v>657</v>
      </c>
      <c r="D11" s="254"/>
      <c r="E11" s="254"/>
      <c r="F11" s="254"/>
      <c r="G11" s="254"/>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249</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c r="A12" s="168">
        <v>3</v>
      </c>
      <c r="B12" s="169" t="s">
        <v>658</v>
      </c>
      <c r="C12" s="185" t="s">
        <v>659</v>
      </c>
      <c r="D12" s="170" t="s">
        <v>266</v>
      </c>
      <c r="E12" s="171">
        <v>163</v>
      </c>
      <c r="F12" s="172"/>
      <c r="G12" s="173">
        <f>ROUND(E12*F12,2)</f>
        <v>0</v>
      </c>
      <c r="H12" s="172">
        <v>22.13</v>
      </c>
      <c r="I12" s="173">
        <f>ROUND(E12*H12,2)</f>
        <v>3607.19</v>
      </c>
      <c r="J12" s="172">
        <v>62.87</v>
      </c>
      <c r="K12" s="173">
        <f>ROUND(E12*J12,2)</f>
        <v>10247.81</v>
      </c>
      <c r="L12" s="173">
        <v>21</v>
      </c>
      <c r="M12" s="173">
        <f>G12*(1+L12/100)</f>
        <v>0</v>
      </c>
      <c r="N12" s="173">
        <v>8.4899999999999993E-3</v>
      </c>
      <c r="O12" s="173">
        <f>ROUND(E12*N12,2)</f>
        <v>1.38</v>
      </c>
      <c r="P12" s="173">
        <v>0</v>
      </c>
      <c r="Q12" s="173">
        <f>ROUND(E12*P12,2)</f>
        <v>0</v>
      </c>
      <c r="R12" s="173" t="s">
        <v>267</v>
      </c>
      <c r="S12" s="173" t="s">
        <v>221</v>
      </c>
      <c r="T12" s="174" t="s">
        <v>221</v>
      </c>
      <c r="U12" s="160">
        <v>0</v>
      </c>
      <c r="V12" s="160">
        <f>ROUND(E12*U12,2)</f>
        <v>0</v>
      </c>
      <c r="W12" s="160"/>
      <c r="X12" s="151"/>
      <c r="Y12" s="151"/>
      <c r="Z12" s="151"/>
      <c r="AA12" s="151"/>
      <c r="AB12" s="151"/>
      <c r="AC12" s="151"/>
      <c r="AD12" s="151"/>
      <c r="AE12" s="151"/>
      <c r="AF12" s="151"/>
      <c r="AG12" s="151" t="s">
        <v>247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253" t="s">
        <v>657</v>
      </c>
      <c r="D13" s="254"/>
      <c r="E13" s="254"/>
      <c r="F13" s="254"/>
      <c r="G13" s="254"/>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249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68">
        <v>4</v>
      </c>
      <c r="B14" s="169" t="s">
        <v>660</v>
      </c>
      <c r="C14" s="185" t="s">
        <v>661</v>
      </c>
      <c r="D14" s="170" t="s">
        <v>266</v>
      </c>
      <c r="E14" s="171">
        <v>115</v>
      </c>
      <c r="F14" s="172"/>
      <c r="G14" s="173">
        <f>ROUND(E14*F14,2)</f>
        <v>0</v>
      </c>
      <c r="H14" s="172">
        <v>45.34</v>
      </c>
      <c r="I14" s="173">
        <f>ROUND(E14*H14,2)</f>
        <v>5214.1000000000004</v>
      </c>
      <c r="J14" s="172">
        <v>80.66</v>
      </c>
      <c r="K14" s="173">
        <f>ROUND(E14*J14,2)</f>
        <v>9275.9</v>
      </c>
      <c r="L14" s="173">
        <v>21</v>
      </c>
      <c r="M14" s="173">
        <f>G14*(1+L14/100)</f>
        <v>0</v>
      </c>
      <c r="N14" s="173">
        <v>1.7330000000000002E-2</v>
      </c>
      <c r="O14" s="173">
        <f>ROUND(E14*N14,2)</f>
        <v>1.99</v>
      </c>
      <c r="P14" s="173">
        <v>0</v>
      </c>
      <c r="Q14" s="173">
        <f>ROUND(E14*P14,2)</f>
        <v>0</v>
      </c>
      <c r="R14" s="173" t="s">
        <v>267</v>
      </c>
      <c r="S14" s="173" t="s">
        <v>221</v>
      </c>
      <c r="T14" s="174" t="s">
        <v>221</v>
      </c>
      <c r="U14" s="160">
        <v>0</v>
      </c>
      <c r="V14" s="160">
        <f>ROUND(E14*U14,2)</f>
        <v>0</v>
      </c>
      <c r="W14" s="160"/>
      <c r="X14" s="151"/>
      <c r="Y14" s="151"/>
      <c r="Z14" s="151"/>
      <c r="AA14" s="151"/>
      <c r="AB14" s="151"/>
      <c r="AC14" s="151"/>
      <c r="AD14" s="151"/>
      <c r="AE14" s="151"/>
      <c r="AF14" s="151"/>
      <c r="AG14" s="151" t="s">
        <v>247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253" t="s">
        <v>657</v>
      </c>
      <c r="D15" s="254"/>
      <c r="E15" s="254"/>
      <c r="F15" s="254"/>
      <c r="G15" s="254"/>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249</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c r="A16" s="162" t="s">
        <v>216</v>
      </c>
      <c r="B16" s="163" t="s">
        <v>130</v>
      </c>
      <c r="C16" s="183" t="s">
        <v>131</v>
      </c>
      <c r="D16" s="164"/>
      <c r="E16" s="165"/>
      <c r="F16" s="166"/>
      <c r="G16" s="166">
        <f>SUMIF(AG17:AG24,"&lt;&gt;NOR",G17:G24)</f>
        <v>0</v>
      </c>
      <c r="H16" s="166"/>
      <c r="I16" s="166">
        <f>SUM(I17:I24)</f>
        <v>11019.45</v>
      </c>
      <c r="J16" s="166"/>
      <c r="K16" s="166">
        <f>SUM(K17:K24)</f>
        <v>24978.85</v>
      </c>
      <c r="L16" s="166"/>
      <c r="M16" s="166">
        <f>SUM(M17:M24)</f>
        <v>0</v>
      </c>
      <c r="N16" s="166"/>
      <c r="O16" s="166">
        <f>SUM(O17:O24)</f>
        <v>0.47000000000000003</v>
      </c>
      <c r="P16" s="166"/>
      <c r="Q16" s="166">
        <f>SUM(Q17:Q24)</f>
        <v>1.73</v>
      </c>
      <c r="R16" s="166"/>
      <c r="S16" s="166"/>
      <c r="T16" s="167"/>
      <c r="U16" s="161"/>
      <c r="V16" s="161">
        <f>SUM(V17:V24)</f>
        <v>0</v>
      </c>
      <c r="W16" s="161"/>
      <c r="AG16" t="s">
        <v>217</v>
      </c>
    </row>
    <row r="17" spans="1:60" ht="22.5" outlineLevel="1">
      <c r="A17" s="168">
        <v>5</v>
      </c>
      <c r="B17" s="169" t="s">
        <v>662</v>
      </c>
      <c r="C17" s="185" t="s">
        <v>663</v>
      </c>
      <c r="D17" s="170" t="s">
        <v>266</v>
      </c>
      <c r="E17" s="171">
        <v>125</v>
      </c>
      <c r="F17" s="172"/>
      <c r="G17" s="173">
        <f>ROUND(E17*F17,2)</f>
        <v>0</v>
      </c>
      <c r="H17" s="172">
        <v>11.7</v>
      </c>
      <c r="I17" s="173">
        <f>ROUND(E17*H17,2)</f>
        <v>1462.5</v>
      </c>
      <c r="J17" s="172">
        <v>31.7</v>
      </c>
      <c r="K17" s="173">
        <f>ROUND(E17*J17,2)</f>
        <v>3962.5</v>
      </c>
      <c r="L17" s="173">
        <v>21</v>
      </c>
      <c r="M17" s="173">
        <f>G17*(1+L17/100)</f>
        <v>0</v>
      </c>
      <c r="N17" s="173">
        <v>4.8999999999999998E-4</v>
      </c>
      <c r="O17" s="173">
        <f>ROUND(E17*N17,2)</f>
        <v>0.06</v>
      </c>
      <c r="P17" s="173">
        <v>2E-3</v>
      </c>
      <c r="Q17" s="173">
        <f>ROUND(E17*P17,2)</f>
        <v>0.25</v>
      </c>
      <c r="R17" s="173" t="s">
        <v>343</v>
      </c>
      <c r="S17" s="173" t="s">
        <v>221</v>
      </c>
      <c r="T17" s="174" t="s">
        <v>221</v>
      </c>
      <c r="U17" s="160">
        <v>0</v>
      </c>
      <c r="V17" s="160">
        <f>ROUND(E17*U17,2)</f>
        <v>0</v>
      </c>
      <c r="W17" s="160"/>
      <c r="X17" s="151"/>
      <c r="Y17" s="151"/>
      <c r="Z17" s="151"/>
      <c r="AA17" s="151"/>
      <c r="AB17" s="151"/>
      <c r="AC17" s="151"/>
      <c r="AD17" s="151"/>
      <c r="AE17" s="151"/>
      <c r="AF17" s="151"/>
      <c r="AG17" s="151" t="s">
        <v>247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253" t="s">
        <v>344</v>
      </c>
      <c r="D18" s="254"/>
      <c r="E18" s="254"/>
      <c r="F18" s="254"/>
      <c r="G18" s="254"/>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249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68">
        <v>6</v>
      </c>
      <c r="B19" s="169" t="s">
        <v>664</v>
      </c>
      <c r="C19" s="185" t="s">
        <v>665</v>
      </c>
      <c r="D19" s="170" t="s">
        <v>266</v>
      </c>
      <c r="E19" s="171">
        <v>163</v>
      </c>
      <c r="F19" s="172"/>
      <c r="G19" s="173">
        <f>ROUND(E19*F19,2)</f>
        <v>0</v>
      </c>
      <c r="H19" s="172">
        <v>11.7</v>
      </c>
      <c r="I19" s="173">
        <f>ROUND(E19*H19,2)</f>
        <v>1907.1</v>
      </c>
      <c r="J19" s="172">
        <v>33.4</v>
      </c>
      <c r="K19" s="173">
        <f>ROUND(E19*J19,2)</f>
        <v>5444.2</v>
      </c>
      <c r="L19" s="173">
        <v>21</v>
      </c>
      <c r="M19" s="173">
        <f>G19*(1+L19/100)</f>
        <v>0</v>
      </c>
      <c r="N19" s="173">
        <v>4.8999999999999998E-4</v>
      </c>
      <c r="O19" s="173">
        <f>ROUND(E19*N19,2)</f>
        <v>0.08</v>
      </c>
      <c r="P19" s="173">
        <v>3.0000000000000001E-3</v>
      </c>
      <c r="Q19" s="173">
        <f>ROUND(E19*P19,2)</f>
        <v>0.49</v>
      </c>
      <c r="R19" s="173" t="s">
        <v>343</v>
      </c>
      <c r="S19" s="173" t="s">
        <v>221</v>
      </c>
      <c r="T19" s="174" t="s">
        <v>221</v>
      </c>
      <c r="U19" s="160">
        <v>0</v>
      </c>
      <c r="V19" s="160">
        <f>ROUND(E19*U19,2)</f>
        <v>0</v>
      </c>
      <c r="W19" s="160"/>
      <c r="X19" s="151"/>
      <c r="Y19" s="151"/>
      <c r="Z19" s="151"/>
      <c r="AA19" s="151"/>
      <c r="AB19" s="151"/>
      <c r="AC19" s="151"/>
      <c r="AD19" s="151"/>
      <c r="AE19" s="151"/>
      <c r="AF19" s="151"/>
      <c r="AG19" s="151" t="s">
        <v>247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53" t="s">
        <v>344</v>
      </c>
      <c r="D20" s="254"/>
      <c r="E20" s="254"/>
      <c r="F20" s="254"/>
      <c r="G20" s="254"/>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249</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68">
        <v>7</v>
      </c>
      <c r="B21" s="169" t="s">
        <v>666</v>
      </c>
      <c r="C21" s="185" t="s">
        <v>667</v>
      </c>
      <c r="D21" s="170" t="s">
        <v>266</v>
      </c>
      <c r="E21" s="171">
        <v>115</v>
      </c>
      <c r="F21" s="172"/>
      <c r="G21" s="173">
        <f>ROUND(E21*F21,2)</f>
        <v>0</v>
      </c>
      <c r="H21" s="172">
        <v>11.7</v>
      </c>
      <c r="I21" s="173">
        <f>ROUND(E21*H21,2)</f>
        <v>1345.5</v>
      </c>
      <c r="J21" s="172">
        <v>41.6</v>
      </c>
      <c r="K21" s="173">
        <f>ROUND(E21*J21,2)</f>
        <v>4784</v>
      </c>
      <c r="L21" s="173">
        <v>21</v>
      </c>
      <c r="M21" s="173">
        <f>G21*(1+L21/100)</f>
        <v>0</v>
      </c>
      <c r="N21" s="173">
        <v>4.8999999999999998E-4</v>
      </c>
      <c r="O21" s="173">
        <f>ROUND(E21*N21,2)</f>
        <v>0.06</v>
      </c>
      <c r="P21" s="173">
        <v>4.0000000000000001E-3</v>
      </c>
      <c r="Q21" s="173">
        <f>ROUND(E21*P21,2)</f>
        <v>0.46</v>
      </c>
      <c r="R21" s="173" t="s">
        <v>343</v>
      </c>
      <c r="S21" s="173" t="s">
        <v>221</v>
      </c>
      <c r="T21" s="174" t="s">
        <v>221</v>
      </c>
      <c r="U21" s="160">
        <v>0</v>
      </c>
      <c r="V21" s="160">
        <f>ROUND(E21*U21,2)</f>
        <v>0</v>
      </c>
      <c r="W21" s="160"/>
      <c r="X21" s="151"/>
      <c r="Y21" s="151"/>
      <c r="Z21" s="151"/>
      <c r="AA21" s="151"/>
      <c r="AB21" s="151"/>
      <c r="AC21" s="151"/>
      <c r="AD21" s="151"/>
      <c r="AE21" s="151"/>
      <c r="AF21" s="151"/>
      <c r="AG21" s="151" t="s">
        <v>247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53" t="s">
        <v>344</v>
      </c>
      <c r="D22" s="254"/>
      <c r="E22" s="254"/>
      <c r="F22" s="254"/>
      <c r="G22" s="254"/>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249</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68">
        <v>8</v>
      </c>
      <c r="B23" s="169" t="s">
        <v>668</v>
      </c>
      <c r="C23" s="185" t="s">
        <v>669</v>
      </c>
      <c r="D23" s="170" t="s">
        <v>266</v>
      </c>
      <c r="E23" s="171">
        <v>265</v>
      </c>
      <c r="F23" s="172"/>
      <c r="G23" s="173">
        <f>ROUND(E23*F23,2)</f>
        <v>0</v>
      </c>
      <c r="H23" s="172">
        <v>23.79</v>
      </c>
      <c r="I23" s="173">
        <f>ROUND(E23*H23,2)</f>
        <v>6304.35</v>
      </c>
      <c r="J23" s="172">
        <v>40.71</v>
      </c>
      <c r="K23" s="173">
        <f>ROUND(E23*J23,2)</f>
        <v>10788.15</v>
      </c>
      <c r="L23" s="173">
        <v>21</v>
      </c>
      <c r="M23" s="173">
        <f>G23*(1+L23/100)</f>
        <v>0</v>
      </c>
      <c r="N23" s="173">
        <v>1E-3</v>
      </c>
      <c r="O23" s="173">
        <f>ROUND(E23*N23,2)</f>
        <v>0.27</v>
      </c>
      <c r="P23" s="173">
        <v>2E-3</v>
      </c>
      <c r="Q23" s="173">
        <f>ROUND(E23*P23,2)</f>
        <v>0.53</v>
      </c>
      <c r="R23" s="173" t="s">
        <v>343</v>
      </c>
      <c r="S23" s="173" t="s">
        <v>221</v>
      </c>
      <c r="T23" s="174" t="s">
        <v>221</v>
      </c>
      <c r="U23" s="160">
        <v>0</v>
      </c>
      <c r="V23" s="160">
        <f>ROUND(E23*U23,2)</f>
        <v>0</v>
      </c>
      <c r="W23" s="160"/>
      <c r="X23" s="151"/>
      <c r="Y23" s="151"/>
      <c r="Z23" s="151"/>
      <c r="AA23" s="151"/>
      <c r="AB23" s="151"/>
      <c r="AC23" s="151"/>
      <c r="AD23" s="151"/>
      <c r="AE23" s="151"/>
      <c r="AF23" s="151"/>
      <c r="AG23" s="151" t="s">
        <v>247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253" t="s">
        <v>344</v>
      </c>
      <c r="D24" s="254"/>
      <c r="E24" s="254"/>
      <c r="F24" s="254"/>
      <c r="G24" s="254"/>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249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c r="A25" s="162" t="s">
        <v>216</v>
      </c>
      <c r="B25" s="163" t="s">
        <v>165</v>
      </c>
      <c r="C25" s="183" t="s">
        <v>166</v>
      </c>
      <c r="D25" s="164"/>
      <c r="E25" s="165"/>
      <c r="F25" s="166"/>
      <c r="G25" s="166">
        <f>SUMIF(AG26:AG39,"&lt;&gt;NOR",G26:G39)</f>
        <v>0</v>
      </c>
      <c r="H25" s="166"/>
      <c r="I25" s="166">
        <f>SUM(I26:I39)</f>
        <v>0</v>
      </c>
      <c r="J25" s="166"/>
      <c r="K25" s="166">
        <f>SUM(K26:K39)</f>
        <v>195552</v>
      </c>
      <c r="L25" s="166"/>
      <c r="M25" s="166">
        <f>SUM(M26:M39)</f>
        <v>0</v>
      </c>
      <c r="N25" s="166"/>
      <c r="O25" s="166">
        <f>SUM(O26:O39)</f>
        <v>0</v>
      </c>
      <c r="P25" s="166"/>
      <c r="Q25" s="166">
        <f>SUM(Q26:Q39)</f>
        <v>0</v>
      </c>
      <c r="R25" s="166"/>
      <c r="S25" s="166"/>
      <c r="T25" s="167"/>
      <c r="U25" s="161"/>
      <c r="V25" s="161">
        <f>SUM(V26:V39)</f>
        <v>0</v>
      </c>
      <c r="W25" s="161"/>
      <c r="AG25" t="s">
        <v>217</v>
      </c>
    </row>
    <row r="26" spans="1:60" outlineLevel="1">
      <c r="A26" s="175">
        <v>9</v>
      </c>
      <c r="B26" s="176" t="s">
        <v>670</v>
      </c>
      <c r="C26" s="184" t="s">
        <v>671</v>
      </c>
      <c r="D26" s="177" t="s">
        <v>672</v>
      </c>
      <c r="E26" s="178">
        <v>8</v>
      </c>
      <c r="F26" s="179"/>
      <c r="G26" s="180">
        <f t="shared" ref="G26:G39" si="0">ROUND(E26*F26,2)</f>
        <v>0</v>
      </c>
      <c r="H26" s="179">
        <v>0</v>
      </c>
      <c r="I26" s="180">
        <f t="shared" ref="I26:I39" si="1">ROUND(E26*H26,2)</f>
        <v>0</v>
      </c>
      <c r="J26" s="179">
        <v>16</v>
      </c>
      <c r="K26" s="180">
        <f t="shared" ref="K26:K39" si="2">ROUND(E26*J26,2)</f>
        <v>128</v>
      </c>
      <c r="L26" s="180">
        <v>21</v>
      </c>
      <c r="M26" s="180">
        <f t="shared" ref="M26:M39" si="3">G26*(1+L26/100)</f>
        <v>0</v>
      </c>
      <c r="N26" s="180">
        <v>0</v>
      </c>
      <c r="O26" s="180">
        <f t="shared" ref="O26:O39" si="4">ROUND(E26*N26,2)</f>
        <v>0</v>
      </c>
      <c r="P26" s="180">
        <v>0</v>
      </c>
      <c r="Q26" s="180">
        <f t="shared" ref="Q26:Q39" si="5">ROUND(E26*P26,2)</f>
        <v>0</v>
      </c>
      <c r="R26" s="180"/>
      <c r="S26" s="180" t="s">
        <v>230</v>
      </c>
      <c r="T26" s="181" t="s">
        <v>222</v>
      </c>
      <c r="U26" s="160">
        <v>0</v>
      </c>
      <c r="V26" s="160">
        <f t="shared" ref="V26:V39" si="6">ROUND(E26*U26,2)</f>
        <v>0</v>
      </c>
      <c r="W26" s="160"/>
      <c r="X26" s="151"/>
      <c r="Y26" s="151"/>
      <c r="Z26" s="151"/>
      <c r="AA26" s="151"/>
      <c r="AB26" s="151"/>
      <c r="AC26" s="151"/>
      <c r="AD26" s="151"/>
      <c r="AE26" s="151"/>
      <c r="AF26" s="151"/>
      <c r="AG26" s="151" t="s">
        <v>247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5">
        <v>10</v>
      </c>
      <c r="B27" s="176" t="s">
        <v>673</v>
      </c>
      <c r="C27" s="184" t="s">
        <v>674</v>
      </c>
      <c r="D27" s="177" t="s">
        <v>672</v>
      </c>
      <c r="E27" s="178">
        <v>4</v>
      </c>
      <c r="F27" s="179"/>
      <c r="G27" s="180">
        <f t="shared" si="0"/>
        <v>0</v>
      </c>
      <c r="H27" s="179">
        <v>0</v>
      </c>
      <c r="I27" s="180">
        <f t="shared" si="1"/>
        <v>0</v>
      </c>
      <c r="J27" s="179">
        <v>65</v>
      </c>
      <c r="K27" s="180">
        <f t="shared" si="2"/>
        <v>260</v>
      </c>
      <c r="L27" s="180">
        <v>21</v>
      </c>
      <c r="M27" s="180">
        <f t="shared" si="3"/>
        <v>0</v>
      </c>
      <c r="N27" s="180">
        <v>0</v>
      </c>
      <c r="O27" s="180">
        <f t="shared" si="4"/>
        <v>0</v>
      </c>
      <c r="P27" s="180">
        <v>0</v>
      </c>
      <c r="Q27" s="180">
        <f t="shared" si="5"/>
        <v>0</v>
      </c>
      <c r="R27" s="180"/>
      <c r="S27" s="180" t="s">
        <v>230</v>
      </c>
      <c r="T27" s="181" t="s">
        <v>222</v>
      </c>
      <c r="U27" s="160">
        <v>0</v>
      </c>
      <c r="V27" s="160">
        <f t="shared" si="6"/>
        <v>0</v>
      </c>
      <c r="W27" s="160"/>
      <c r="X27" s="151"/>
      <c r="Y27" s="151"/>
      <c r="Z27" s="151"/>
      <c r="AA27" s="151"/>
      <c r="AB27" s="151"/>
      <c r="AC27" s="151"/>
      <c r="AD27" s="151"/>
      <c r="AE27" s="151"/>
      <c r="AF27" s="151"/>
      <c r="AG27" s="151" t="s">
        <v>247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5">
        <v>11</v>
      </c>
      <c r="B28" s="176" t="s">
        <v>675</v>
      </c>
      <c r="C28" s="184" t="s">
        <v>676</v>
      </c>
      <c r="D28" s="177" t="s">
        <v>672</v>
      </c>
      <c r="E28" s="178">
        <v>8</v>
      </c>
      <c r="F28" s="179"/>
      <c r="G28" s="180">
        <f t="shared" si="0"/>
        <v>0</v>
      </c>
      <c r="H28" s="179">
        <v>0</v>
      </c>
      <c r="I28" s="180">
        <f t="shared" si="1"/>
        <v>0</v>
      </c>
      <c r="J28" s="179">
        <v>745</v>
      </c>
      <c r="K28" s="180">
        <f t="shared" si="2"/>
        <v>5960</v>
      </c>
      <c r="L28" s="180">
        <v>21</v>
      </c>
      <c r="M28" s="180">
        <f t="shared" si="3"/>
        <v>0</v>
      </c>
      <c r="N28" s="180">
        <v>0</v>
      </c>
      <c r="O28" s="180">
        <f t="shared" si="4"/>
        <v>0</v>
      </c>
      <c r="P28" s="180">
        <v>0</v>
      </c>
      <c r="Q28" s="180">
        <f t="shared" si="5"/>
        <v>0</v>
      </c>
      <c r="R28" s="180"/>
      <c r="S28" s="180" t="s">
        <v>230</v>
      </c>
      <c r="T28" s="181" t="s">
        <v>222</v>
      </c>
      <c r="U28" s="160">
        <v>0</v>
      </c>
      <c r="V28" s="160">
        <f t="shared" si="6"/>
        <v>0</v>
      </c>
      <c r="W28" s="160"/>
      <c r="X28" s="151"/>
      <c r="Y28" s="151"/>
      <c r="Z28" s="151"/>
      <c r="AA28" s="151"/>
      <c r="AB28" s="151"/>
      <c r="AC28" s="151"/>
      <c r="AD28" s="151"/>
      <c r="AE28" s="151"/>
      <c r="AF28" s="151"/>
      <c r="AG28" s="151" t="s">
        <v>247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5">
        <v>12</v>
      </c>
      <c r="B29" s="176" t="s">
        <v>677</v>
      </c>
      <c r="C29" s="184" t="s">
        <v>678</v>
      </c>
      <c r="D29" s="177" t="s">
        <v>672</v>
      </c>
      <c r="E29" s="178">
        <v>8</v>
      </c>
      <c r="F29" s="179"/>
      <c r="G29" s="180">
        <f t="shared" si="0"/>
        <v>0</v>
      </c>
      <c r="H29" s="179">
        <v>0</v>
      </c>
      <c r="I29" s="180">
        <f t="shared" si="1"/>
        <v>0</v>
      </c>
      <c r="J29" s="179">
        <v>2800</v>
      </c>
      <c r="K29" s="180">
        <f t="shared" si="2"/>
        <v>22400</v>
      </c>
      <c r="L29" s="180">
        <v>21</v>
      </c>
      <c r="M29" s="180">
        <f t="shared" si="3"/>
        <v>0</v>
      </c>
      <c r="N29" s="180">
        <v>0</v>
      </c>
      <c r="O29" s="180">
        <f t="shared" si="4"/>
        <v>0</v>
      </c>
      <c r="P29" s="180">
        <v>0</v>
      </c>
      <c r="Q29" s="180">
        <f t="shared" si="5"/>
        <v>0</v>
      </c>
      <c r="R29" s="180"/>
      <c r="S29" s="180" t="s">
        <v>230</v>
      </c>
      <c r="T29" s="181" t="s">
        <v>222</v>
      </c>
      <c r="U29" s="160">
        <v>0</v>
      </c>
      <c r="V29" s="160">
        <f t="shared" si="6"/>
        <v>0</v>
      </c>
      <c r="W29" s="160"/>
      <c r="X29" s="151"/>
      <c r="Y29" s="151"/>
      <c r="Z29" s="151"/>
      <c r="AA29" s="151"/>
      <c r="AB29" s="151"/>
      <c r="AC29" s="151"/>
      <c r="AD29" s="151"/>
      <c r="AE29" s="151"/>
      <c r="AF29" s="151"/>
      <c r="AG29" s="151" t="s">
        <v>247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75">
        <v>13</v>
      </c>
      <c r="B30" s="176" t="s">
        <v>679</v>
      </c>
      <c r="C30" s="184" t="s">
        <v>968</v>
      </c>
      <c r="D30" s="177" t="s">
        <v>672</v>
      </c>
      <c r="E30" s="178">
        <v>31</v>
      </c>
      <c r="F30" s="179"/>
      <c r="G30" s="180">
        <f t="shared" si="0"/>
        <v>0</v>
      </c>
      <c r="H30" s="179">
        <v>0</v>
      </c>
      <c r="I30" s="180">
        <f t="shared" si="1"/>
        <v>0</v>
      </c>
      <c r="J30" s="179">
        <v>1600</v>
      </c>
      <c r="K30" s="180">
        <f t="shared" si="2"/>
        <v>49600</v>
      </c>
      <c r="L30" s="180">
        <v>21</v>
      </c>
      <c r="M30" s="180">
        <f t="shared" si="3"/>
        <v>0</v>
      </c>
      <c r="N30" s="180">
        <v>0</v>
      </c>
      <c r="O30" s="180">
        <f t="shared" si="4"/>
        <v>0</v>
      </c>
      <c r="P30" s="180">
        <v>0</v>
      </c>
      <c r="Q30" s="180">
        <f t="shared" si="5"/>
        <v>0</v>
      </c>
      <c r="R30" s="180"/>
      <c r="S30" s="180" t="s">
        <v>230</v>
      </c>
      <c r="T30" s="181" t="s">
        <v>222</v>
      </c>
      <c r="U30" s="160">
        <v>0</v>
      </c>
      <c r="V30" s="160">
        <f t="shared" si="6"/>
        <v>0</v>
      </c>
      <c r="W30" s="160"/>
      <c r="X30" s="151"/>
      <c r="Y30" s="151"/>
      <c r="Z30" s="151"/>
      <c r="AA30" s="151"/>
      <c r="AB30" s="151"/>
      <c r="AC30" s="151"/>
      <c r="AD30" s="151"/>
      <c r="AE30" s="151"/>
      <c r="AF30" s="151"/>
      <c r="AG30" s="151" t="s">
        <v>247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75">
        <v>14</v>
      </c>
      <c r="B31" s="176" t="s">
        <v>673</v>
      </c>
      <c r="C31" s="184" t="s">
        <v>680</v>
      </c>
      <c r="D31" s="177" t="s">
        <v>672</v>
      </c>
      <c r="E31" s="178">
        <v>16</v>
      </c>
      <c r="F31" s="179"/>
      <c r="G31" s="180">
        <f t="shared" si="0"/>
        <v>0</v>
      </c>
      <c r="H31" s="179">
        <v>0</v>
      </c>
      <c r="I31" s="180">
        <f t="shared" si="1"/>
        <v>0</v>
      </c>
      <c r="J31" s="179">
        <v>51</v>
      </c>
      <c r="K31" s="180">
        <f t="shared" si="2"/>
        <v>816</v>
      </c>
      <c r="L31" s="180">
        <v>21</v>
      </c>
      <c r="M31" s="180">
        <f t="shared" si="3"/>
        <v>0</v>
      </c>
      <c r="N31" s="180">
        <v>0</v>
      </c>
      <c r="O31" s="180">
        <f t="shared" si="4"/>
        <v>0</v>
      </c>
      <c r="P31" s="180">
        <v>0</v>
      </c>
      <c r="Q31" s="180">
        <f t="shared" si="5"/>
        <v>0</v>
      </c>
      <c r="R31" s="180"/>
      <c r="S31" s="180" t="s">
        <v>230</v>
      </c>
      <c r="T31" s="181" t="s">
        <v>222</v>
      </c>
      <c r="U31" s="160">
        <v>0</v>
      </c>
      <c r="V31" s="160">
        <f t="shared" si="6"/>
        <v>0</v>
      </c>
      <c r="W31" s="160"/>
      <c r="X31" s="151"/>
      <c r="Y31" s="151"/>
      <c r="Z31" s="151"/>
      <c r="AA31" s="151"/>
      <c r="AB31" s="151"/>
      <c r="AC31" s="151"/>
      <c r="AD31" s="151"/>
      <c r="AE31" s="151"/>
      <c r="AF31" s="151"/>
      <c r="AG31" s="151" t="s">
        <v>404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75">
        <v>15</v>
      </c>
      <c r="B32" s="176" t="s">
        <v>673</v>
      </c>
      <c r="C32" s="184" t="s">
        <v>681</v>
      </c>
      <c r="D32" s="177" t="s">
        <v>672</v>
      </c>
      <c r="E32" s="178">
        <v>30</v>
      </c>
      <c r="F32" s="179"/>
      <c r="G32" s="180">
        <f t="shared" si="0"/>
        <v>0</v>
      </c>
      <c r="H32" s="179">
        <v>0</v>
      </c>
      <c r="I32" s="180">
        <f t="shared" si="1"/>
        <v>0</v>
      </c>
      <c r="J32" s="179">
        <v>65</v>
      </c>
      <c r="K32" s="180">
        <f t="shared" si="2"/>
        <v>1950</v>
      </c>
      <c r="L32" s="180">
        <v>21</v>
      </c>
      <c r="M32" s="180">
        <f t="shared" si="3"/>
        <v>0</v>
      </c>
      <c r="N32" s="180">
        <v>0</v>
      </c>
      <c r="O32" s="180">
        <f t="shared" si="4"/>
        <v>0</v>
      </c>
      <c r="P32" s="180">
        <v>0</v>
      </c>
      <c r="Q32" s="180">
        <f t="shared" si="5"/>
        <v>0</v>
      </c>
      <c r="R32" s="180"/>
      <c r="S32" s="180" t="s">
        <v>230</v>
      </c>
      <c r="T32" s="181" t="s">
        <v>222</v>
      </c>
      <c r="U32" s="160">
        <v>0</v>
      </c>
      <c r="V32" s="160">
        <f t="shared" si="6"/>
        <v>0</v>
      </c>
      <c r="W32" s="160"/>
      <c r="X32" s="151"/>
      <c r="Y32" s="151"/>
      <c r="Z32" s="151"/>
      <c r="AA32" s="151"/>
      <c r="AB32" s="151"/>
      <c r="AC32" s="151"/>
      <c r="AD32" s="151"/>
      <c r="AE32" s="151"/>
      <c r="AF32" s="151"/>
      <c r="AG32" s="151" t="s">
        <v>404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5">
        <v>16</v>
      </c>
      <c r="B33" s="176" t="s">
        <v>673</v>
      </c>
      <c r="C33" s="184" t="s">
        <v>682</v>
      </c>
      <c r="D33" s="177" t="s">
        <v>672</v>
      </c>
      <c r="E33" s="178">
        <v>16</v>
      </c>
      <c r="F33" s="179"/>
      <c r="G33" s="180">
        <f t="shared" si="0"/>
        <v>0</v>
      </c>
      <c r="H33" s="179">
        <v>0</v>
      </c>
      <c r="I33" s="180">
        <f t="shared" si="1"/>
        <v>0</v>
      </c>
      <c r="J33" s="179">
        <v>61</v>
      </c>
      <c r="K33" s="180">
        <f t="shared" si="2"/>
        <v>976</v>
      </c>
      <c r="L33" s="180">
        <v>21</v>
      </c>
      <c r="M33" s="180">
        <f t="shared" si="3"/>
        <v>0</v>
      </c>
      <c r="N33" s="180">
        <v>0</v>
      </c>
      <c r="O33" s="180">
        <f t="shared" si="4"/>
        <v>0</v>
      </c>
      <c r="P33" s="180">
        <v>0</v>
      </c>
      <c r="Q33" s="180">
        <f t="shared" si="5"/>
        <v>0</v>
      </c>
      <c r="R33" s="180"/>
      <c r="S33" s="180" t="s">
        <v>230</v>
      </c>
      <c r="T33" s="181" t="s">
        <v>222</v>
      </c>
      <c r="U33" s="160">
        <v>0</v>
      </c>
      <c r="V33" s="160">
        <f t="shared" si="6"/>
        <v>0</v>
      </c>
      <c r="W33" s="160"/>
      <c r="X33" s="151"/>
      <c r="Y33" s="151"/>
      <c r="Z33" s="151"/>
      <c r="AA33" s="151"/>
      <c r="AB33" s="151"/>
      <c r="AC33" s="151"/>
      <c r="AD33" s="151"/>
      <c r="AE33" s="151"/>
      <c r="AF33" s="151"/>
      <c r="AG33" s="151" t="s">
        <v>404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5">
        <v>17</v>
      </c>
      <c r="B34" s="176" t="s">
        <v>673</v>
      </c>
      <c r="C34" s="184" t="s">
        <v>683</v>
      </c>
      <c r="D34" s="177" t="s">
        <v>672</v>
      </c>
      <c r="E34" s="178">
        <v>64</v>
      </c>
      <c r="F34" s="179"/>
      <c r="G34" s="180">
        <f t="shared" si="0"/>
        <v>0</v>
      </c>
      <c r="H34" s="179">
        <v>0</v>
      </c>
      <c r="I34" s="180">
        <f t="shared" si="1"/>
        <v>0</v>
      </c>
      <c r="J34" s="179">
        <v>58</v>
      </c>
      <c r="K34" s="180">
        <f t="shared" si="2"/>
        <v>3712</v>
      </c>
      <c r="L34" s="180">
        <v>21</v>
      </c>
      <c r="M34" s="180">
        <f t="shared" si="3"/>
        <v>0</v>
      </c>
      <c r="N34" s="180">
        <v>0</v>
      </c>
      <c r="O34" s="180">
        <f t="shared" si="4"/>
        <v>0</v>
      </c>
      <c r="P34" s="180">
        <v>0</v>
      </c>
      <c r="Q34" s="180">
        <f t="shared" si="5"/>
        <v>0</v>
      </c>
      <c r="R34" s="180"/>
      <c r="S34" s="180" t="s">
        <v>230</v>
      </c>
      <c r="T34" s="181" t="s">
        <v>222</v>
      </c>
      <c r="U34" s="160">
        <v>0</v>
      </c>
      <c r="V34" s="160">
        <f t="shared" si="6"/>
        <v>0</v>
      </c>
      <c r="W34" s="160"/>
      <c r="X34" s="151"/>
      <c r="Y34" s="151"/>
      <c r="Z34" s="151"/>
      <c r="AA34" s="151"/>
      <c r="AB34" s="151"/>
      <c r="AC34" s="151"/>
      <c r="AD34" s="151"/>
      <c r="AE34" s="151"/>
      <c r="AF34" s="151"/>
      <c r="AG34" s="151" t="s">
        <v>404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5">
        <v>18</v>
      </c>
      <c r="B35" s="176" t="s">
        <v>675</v>
      </c>
      <c r="C35" s="184" t="s">
        <v>684</v>
      </c>
      <c r="D35" s="177" t="s">
        <v>672</v>
      </c>
      <c r="E35" s="178">
        <v>16</v>
      </c>
      <c r="F35" s="179"/>
      <c r="G35" s="180">
        <f t="shared" si="0"/>
        <v>0</v>
      </c>
      <c r="H35" s="179">
        <v>0</v>
      </c>
      <c r="I35" s="180">
        <f t="shared" si="1"/>
        <v>0</v>
      </c>
      <c r="J35" s="179">
        <v>1400</v>
      </c>
      <c r="K35" s="180">
        <f t="shared" si="2"/>
        <v>22400</v>
      </c>
      <c r="L35" s="180">
        <v>21</v>
      </c>
      <c r="M35" s="180">
        <f t="shared" si="3"/>
        <v>0</v>
      </c>
      <c r="N35" s="180">
        <v>0</v>
      </c>
      <c r="O35" s="180">
        <f t="shared" si="4"/>
        <v>0</v>
      </c>
      <c r="P35" s="180">
        <v>0</v>
      </c>
      <c r="Q35" s="180">
        <f t="shared" si="5"/>
        <v>0</v>
      </c>
      <c r="R35" s="180"/>
      <c r="S35" s="180" t="s">
        <v>230</v>
      </c>
      <c r="T35" s="181" t="s">
        <v>222</v>
      </c>
      <c r="U35" s="160">
        <v>0</v>
      </c>
      <c r="V35" s="160">
        <f t="shared" si="6"/>
        <v>0</v>
      </c>
      <c r="W35" s="160"/>
      <c r="X35" s="151"/>
      <c r="Y35" s="151"/>
      <c r="Z35" s="151"/>
      <c r="AA35" s="151"/>
      <c r="AB35" s="151"/>
      <c r="AC35" s="151"/>
      <c r="AD35" s="151"/>
      <c r="AE35" s="151"/>
      <c r="AF35" s="151"/>
      <c r="AG35" s="151" t="s">
        <v>404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5">
        <v>19</v>
      </c>
      <c r="B36" s="176" t="s">
        <v>679</v>
      </c>
      <c r="C36" s="184" t="s">
        <v>685</v>
      </c>
      <c r="D36" s="177" t="s">
        <v>672</v>
      </c>
      <c r="E36" s="178">
        <v>2</v>
      </c>
      <c r="F36" s="179"/>
      <c r="G36" s="180">
        <f t="shared" si="0"/>
        <v>0</v>
      </c>
      <c r="H36" s="179">
        <v>0</v>
      </c>
      <c r="I36" s="180">
        <f t="shared" si="1"/>
        <v>0</v>
      </c>
      <c r="J36" s="179">
        <v>950</v>
      </c>
      <c r="K36" s="180">
        <f t="shared" si="2"/>
        <v>1900</v>
      </c>
      <c r="L36" s="180">
        <v>21</v>
      </c>
      <c r="M36" s="180">
        <f t="shared" si="3"/>
        <v>0</v>
      </c>
      <c r="N36" s="180">
        <v>0</v>
      </c>
      <c r="O36" s="180">
        <f t="shared" si="4"/>
        <v>0</v>
      </c>
      <c r="P36" s="180">
        <v>0</v>
      </c>
      <c r="Q36" s="180">
        <f t="shared" si="5"/>
        <v>0</v>
      </c>
      <c r="R36" s="180"/>
      <c r="S36" s="180" t="s">
        <v>230</v>
      </c>
      <c r="T36" s="181" t="s">
        <v>222</v>
      </c>
      <c r="U36" s="160">
        <v>0</v>
      </c>
      <c r="V36" s="160">
        <f t="shared" si="6"/>
        <v>0</v>
      </c>
      <c r="W36" s="160"/>
      <c r="X36" s="151"/>
      <c r="Y36" s="151"/>
      <c r="Z36" s="151"/>
      <c r="AA36" s="151"/>
      <c r="AB36" s="151"/>
      <c r="AC36" s="151"/>
      <c r="AD36" s="151"/>
      <c r="AE36" s="151"/>
      <c r="AF36" s="151"/>
      <c r="AG36" s="151" t="s">
        <v>404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5">
        <v>20</v>
      </c>
      <c r="B37" s="176" t="s">
        <v>679</v>
      </c>
      <c r="C37" s="184" t="s">
        <v>969</v>
      </c>
      <c r="D37" s="177" t="s">
        <v>672</v>
      </c>
      <c r="E37" s="178">
        <v>30</v>
      </c>
      <c r="F37" s="179"/>
      <c r="G37" s="180">
        <f t="shared" si="0"/>
        <v>0</v>
      </c>
      <c r="H37" s="179">
        <v>0</v>
      </c>
      <c r="I37" s="180">
        <f t="shared" si="1"/>
        <v>0</v>
      </c>
      <c r="J37" s="179">
        <v>2300</v>
      </c>
      <c r="K37" s="180">
        <f t="shared" si="2"/>
        <v>69000</v>
      </c>
      <c r="L37" s="180">
        <v>21</v>
      </c>
      <c r="M37" s="180">
        <f t="shared" si="3"/>
        <v>0</v>
      </c>
      <c r="N37" s="180">
        <v>0</v>
      </c>
      <c r="O37" s="180">
        <f t="shared" si="4"/>
        <v>0</v>
      </c>
      <c r="P37" s="180">
        <v>0</v>
      </c>
      <c r="Q37" s="180">
        <f t="shared" si="5"/>
        <v>0</v>
      </c>
      <c r="R37" s="180"/>
      <c r="S37" s="180" t="s">
        <v>230</v>
      </c>
      <c r="T37" s="181" t="s">
        <v>222</v>
      </c>
      <c r="U37" s="160">
        <v>0</v>
      </c>
      <c r="V37" s="160">
        <f t="shared" si="6"/>
        <v>0</v>
      </c>
      <c r="W37" s="160"/>
      <c r="X37" s="151"/>
      <c r="Y37" s="151"/>
      <c r="Z37" s="151"/>
      <c r="AA37" s="151"/>
      <c r="AB37" s="151"/>
      <c r="AC37" s="151"/>
      <c r="AD37" s="151"/>
      <c r="AE37" s="151"/>
      <c r="AF37" s="151"/>
      <c r="AG37" s="151" t="s">
        <v>404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5">
        <v>21</v>
      </c>
      <c r="B38" s="176" t="s">
        <v>679</v>
      </c>
      <c r="C38" s="184" t="s">
        <v>686</v>
      </c>
      <c r="D38" s="177" t="s">
        <v>672</v>
      </c>
      <c r="E38" s="178">
        <v>1</v>
      </c>
      <c r="F38" s="179"/>
      <c r="G38" s="180">
        <f t="shared" si="0"/>
        <v>0</v>
      </c>
      <c r="H38" s="179">
        <v>0</v>
      </c>
      <c r="I38" s="180">
        <f t="shared" si="1"/>
        <v>0</v>
      </c>
      <c r="J38" s="179">
        <v>850</v>
      </c>
      <c r="K38" s="180">
        <f t="shared" si="2"/>
        <v>850</v>
      </c>
      <c r="L38" s="180">
        <v>21</v>
      </c>
      <c r="M38" s="180">
        <f t="shared" si="3"/>
        <v>0</v>
      </c>
      <c r="N38" s="180">
        <v>0</v>
      </c>
      <c r="O38" s="180">
        <f t="shared" si="4"/>
        <v>0</v>
      </c>
      <c r="P38" s="180">
        <v>0</v>
      </c>
      <c r="Q38" s="180">
        <f t="shared" si="5"/>
        <v>0</v>
      </c>
      <c r="R38" s="180"/>
      <c r="S38" s="180" t="s">
        <v>230</v>
      </c>
      <c r="T38" s="181" t="s">
        <v>222</v>
      </c>
      <c r="U38" s="160">
        <v>0</v>
      </c>
      <c r="V38" s="160">
        <f t="shared" si="6"/>
        <v>0</v>
      </c>
      <c r="W38" s="160"/>
      <c r="X38" s="151"/>
      <c r="Y38" s="151"/>
      <c r="Z38" s="151"/>
      <c r="AA38" s="151"/>
      <c r="AB38" s="151"/>
      <c r="AC38" s="151"/>
      <c r="AD38" s="151"/>
      <c r="AE38" s="151"/>
      <c r="AF38" s="151"/>
      <c r="AG38" s="151" t="s">
        <v>404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5">
        <v>22</v>
      </c>
      <c r="B39" s="176" t="s">
        <v>679</v>
      </c>
      <c r="C39" s="184" t="s">
        <v>687</v>
      </c>
      <c r="D39" s="177" t="s">
        <v>672</v>
      </c>
      <c r="E39" s="178">
        <v>6</v>
      </c>
      <c r="F39" s="179"/>
      <c r="G39" s="180">
        <f t="shared" si="0"/>
        <v>0</v>
      </c>
      <c r="H39" s="179">
        <v>0</v>
      </c>
      <c r="I39" s="180">
        <f t="shared" si="1"/>
        <v>0</v>
      </c>
      <c r="J39" s="179">
        <v>2600</v>
      </c>
      <c r="K39" s="180">
        <f t="shared" si="2"/>
        <v>15600</v>
      </c>
      <c r="L39" s="180">
        <v>21</v>
      </c>
      <c r="M39" s="180">
        <f t="shared" si="3"/>
        <v>0</v>
      </c>
      <c r="N39" s="180">
        <v>0</v>
      </c>
      <c r="O39" s="180">
        <f t="shared" si="4"/>
        <v>0</v>
      </c>
      <c r="P39" s="180">
        <v>0</v>
      </c>
      <c r="Q39" s="180">
        <f t="shared" si="5"/>
        <v>0</v>
      </c>
      <c r="R39" s="180"/>
      <c r="S39" s="180" t="s">
        <v>230</v>
      </c>
      <c r="T39" s="181" t="s">
        <v>222</v>
      </c>
      <c r="U39" s="160">
        <v>0</v>
      </c>
      <c r="V39" s="160">
        <f t="shared" si="6"/>
        <v>0</v>
      </c>
      <c r="W39" s="160"/>
      <c r="X39" s="151"/>
      <c r="Y39" s="151"/>
      <c r="Z39" s="151"/>
      <c r="AA39" s="151"/>
      <c r="AB39" s="151"/>
      <c r="AC39" s="151"/>
      <c r="AD39" s="151"/>
      <c r="AE39" s="151"/>
      <c r="AF39" s="151"/>
      <c r="AG39" s="151" t="s">
        <v>404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c r="A40" s="162" t="s">
        <v>216</v>
      </c>
      <c r="B40" s="163" t="s">
        <v>167</v>
      </c>
      <c r="C40" s="183" t="s">
        <v>168</v>
      </c>
      <c r="D40" s="164"/>
      <c r="E40" s="165"/>
      <c r="F40" s="166"/>
      <c r="G40" s="166">
        <f>SUMIF(AG41:AG136,"&lt;&gt;NOR",G41:G136)</f>
        <v>0</v>
      </c>
      <c r="H40" s="166"/>
      <c r="I40" s="166">
        <f>SUM(I41:I136)</f>
        <v>0</v>
      </c>
      <c r="J40" s="166"/>
      <c r="K40" s="166">
        <f>SUM(K41:K136)</f>
        <v>281551</v>
      </c>
      <c r="L40" s="166"/>
      <c r="M40" s="166">
        <f>SUM(M41:M136)</f>
        <v>0</v>
      </c>
      <c r="N40" s="166"/>
      <c r="O40" s="166">
        <f>SUM(O41:O136)</f>
        <v>0</v>
      </c>
      <c r="P40" s="166"/>
      <c r="Q40" s="166">
        <f>SUM(Q41:Q136)</f>
        <v>0</v>
      </c>
      <c r="R40" s="166"/>
      <c r="S40" s="166"/>
      <c r="T40" s="167"/>
      <c r="U40" s="161"/>
      <c r="V40" s="161">
        <f>SUM(V41:V136)</f>
        <v>0</v>
      </c>
      <c r="W40" s="161"/>
      <c r="AG40" t="s">
        <v>217</v>
      </c>
    </row>
    <row r="41" spans="1:60" outlineLevel="1">
      <c r="A41" s="175">
        <v>23</v>
      </c>
      <c r="B41" s="176" t="s">
        <v>688</v>
      </c>
      <c r="C41" s="184" t="s">
        <v>689</v>
      </c>
      <c r="D41" s="177" t="s">
        <v>690</v>
      </c>
      <c r="E41" s="178">
        <v>70</v>
      </c>
      <c r="F41" s="179"/>
      <c r="G41" s="180">
        <f t="shared" ref="G41:G72" si="7">ROUND(E41*F41,2)</f>
        <v>0</v>
      </c>
      <c r="H41" s="179">
        <v>0</v>
      </c>
      <c r="I41" s="180">
        <f t="shared" ref="I41:I72" si="8">ROUND(E41*H41,2)</f>
        <v>0</v>
      </c>
      <c r="J41" s="179">
        <v>22.3</v>
      </c>
      <c r="K41" s="180">
        <f t="shared" ref="K41:K72" si="9">ROUND(E41*J41,2)</f>
        <v>1561</v>
      </c>
      <c r="L41" s="180">
        <v>21</v>
      </c>
      <c r="M41" s="180">
        <f t="shared" ref="M41:M72" si="10">G41*(1+L41/100)</f>
        <v>0</v>
      </c>
      <c r="N41" s="180">
        <v>0</v>
      </c>
      <c r="O41" s="180">
        <f t="shared" ref="O41:O72" si="11">ROUND(E41*N41,2)</f>
        <v>0</v>
      </c>
      <c r="P41" s="180">
        <v>0</v>
      </c>
      <c r="Q41" s="180">
        <f t="shared" ref="Q41:Q72" si="12">ROUND(E41*P41,2)</f>
        <v>0</v>
      </c>
      <c r="R41" s="180"/>
      <c r="S41" s="180" t="s">
        <v>230</v>
      </c>
      <c r="T41" s="181" t="s">
        <v>222</v>
      </c>
      <c r="U41" s="160">
        <v>0</v>
      </c>
      <c r="V41" s="160">
        <f t="shared" ref="V41:V72" si="13">ROUND(E41*U41,2)</f>
        <v>0</v>
      </c>
      <c r="W41" s="160"/>
      <c r="X41" s="151"/>
      <c r="Y41" s="151"/>
      <c r="Z41" s="151"/>
      <c r="AA41" s="151"/>
      <c r="AB41" s="151"/>
      <c r="AC41" s="151"/>
      <c r="AD41" s="151"/>
      <c r="AE41" s="151"/>
      <c r="AF41" s="151"/>
      <c r="AG41" s="151" t="s">
        <v>247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75">
        <v>24</v>
      </c>
      <c r="B42" s="176" t="s">
        <v>691</v>
      </c>
      <c r="C42" s="184" t="s">
        <v>692</v>
      </c>
      <c r="D42" s="177" t="s">
        <v>690</v>
      </c>
      <c r="E42" s="178">
        <v>20</v>
      </c>
      <c r="F42" s="179"/>
      <c r="G42" s="180">
        <f t="shared" si="7"/>
        <v>0</v>
      </c>
      <c r="H42" s="179">
        <v>0</v>
      </c>
      <c r="I42" s="180">
        <f t="shared" si="8"/>
        <v>0</v>
      </c>
      <c r="J42" s="179">
        <v>52.5</v>
      </c>
      <c r="K42" s="180">
        <f t="shared" si="9"/>
        <v>1050</v>
      </c>
      <c r="L42" s="180">
        <v>21</v>
      </c>
      <c r="M42" s="180">
        <f t="shared" si="10"/>
        <v>0</v>
      </c>
      <c r="N42" s="180">
        <v>0</v>
      </c>
      <c r="O42" s="180">
        <f t="shared" si="11"/>
        <v>0</v>
      </c>
      <c r="P42" s="180">
        <v>0</v>
      </c>
      <c r="Q42" s="180">
        <f t="shared" si="12"/>
        <v>0</v>
      </c>
      <c r="R42" s="180"/>
      <c r="S42" s="180" t="s">
        <v>230</v>
      </c>
      <c r="T42" s="181" t="s">
        <v>222</v>
      </c>
      <c r="U42" s="160">
        <v>0</v>
      </c>
      <c r="V42" s="160">
        <f t="shared" si="13"/>
        <v>0</v>
      </c>
      <c r="W42" s="160"/>
      <c r="X42" s="151"/>
      <c r="Y42" s="151"/>
      <c r="Z42" s="151"/>
      <c r="AA42" s="151"/>
      <c r="AB42" s="151"/>
      <c r="AC42" s="151"/>
      <c r="AD42" s="151"/>
      <c r="AE42" s="151"/>
      <c r="AF42" s="151"/>
      <c r="AG42" s="151" t="s">
        <v>247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75">
        <v>25</v>
      </c>
      <c r="B43" s="176" t="s">
        <v>693</v>
      </c>
      <c r="C43" s="184" t="s">
        <v>694</v>
      </c>
      <c r="D43" s="177" t="s">
        <v>690</v>
      </c>
      <c r="E43" s="178">
        <v>35</v>
      </c>
      <c r="F43" s="179"/>
      <c r="G43" s="180">
        <f t="shared" si="7"/>
        <v>0</v>
      </c>
      <c r="H43" s="179">
        <v>0</v>
      </c>
      <c r="I43" s="180">
        <f t="shared" si="8"/>
        <v>0</v>
      </c>
      <c r="J43" s="179">
        <v>66</v>
      </c>
      <c r="K43" s="180">
        <f t="shared" si="9"/>
        <v>2310</v>
      </c>
      <c r="L43" s="180">
        <v>21</v>
      </c>
      <c r="M43" s="180">
        <f t="shared" si="10"/>
        <v>0</v>
      </c>
      <c r="N43" s="180">
        <v>0</v>
      </c>
      <c r="O43" s="180">
        <f t="shared" si="11"/>
        <v>0</v>
      </c>
      <c r="P43" s="180">
        <v>0</v>
      </c>
      <c r="Q43" s="180">
        <f t="shared" si="12"/>
        <v>0</v>
      </c>
      <c r="R43" s="180"/>
      <c r="S43" s="180" t="s">
        <v>230</v>
      </c>
      <c r="T43" s="181" t="s">
        <v>222</v>
      </c>
      <c r="U43" s="160">
        <v>0</v>
      </c>
      <c r="V43" s="160">
        <f t="shared" si="13"/>
        <v>0</v>
      </c>
      <c r="W43" s="160"/>
      <c r="X43" s="151"/>
      <c r="Y43" s="151"/>
      <c r="Z43" s="151"/>
      <c r="AA43" s="151"/>
      <c r="AB43" s="151"/>
      <c r="AC43" s="151"/>
      <c r="AD43" s="151"/>
      <c r="AE43" s="151"/>
      <c r="AF43" s="151"/>
      <c r="AG43" s="151" t="s">
        <v>247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75">
        <v>26</v>
      </c>
      <c r="B44" s="176" t="s">
        <v>695</v>
      </c>
      <c r="C44" s="184" t="s">
        <v>696</v>
      </c>
      <c r="D44" s="177" t="s">
        <v>690</v>
      </c>
      <c r="E44" s="178">
        <v>10</v>
      </c>
      <c r="F44" s="179"/>
      <c r="G44" s="180">
        <f t="shared" si="7"/>
        <v>0</v>
      </c>
      <c r="H44" s="179">
        <v>0</v>
      </c>
      <c r="I44" s="180">
        <f t="shared" si="8"/>
        <v>0</v>
      </c>
      <c r="J44" s="179">
        <v>78</v>
      </c>
      <c r="K44" s="180">
        <f t="shared" si="9"/>
        <v>780</v>
      </c>
      <c r="L44" s="180">
        <v>21</v>
      </c>
      <c r="M44" s="180">
        <f t="shared" si="10"/>
        <v>0</v>
      </c>
      <c r="N44" s="180">
        <v>0</v>
      </c>
      <c r="O44" s="180">
        <f t="shared" si="11"/>
        <v>0</v>
      </c>
      <c r="P44" s="180">
        <v>0</v>
      </c>
      <c r="Q44" s="180">
        <f t="shared" si="12"/>
        <v>0</v>
      </c>
      <c r="R44" s="180"/>
      <c r="S44" s="180" t="s">
        <v>230</v>
      </c>
      <c r="T44" s="181" t="s">
        <v>222</v>
      </c>
      <c r="U44" s="160">
        <v>0</v>
      </c>
      <c r="V44" s="160">
        <f t="shared" si="13"/>
        <v>0</v>
      </c>
      <c r="W44" s="160"/>
      <c r="X44" s="151"/>
      <c r="Y44" s="151"/>
      <c r="Z44" s="151"/>
      <c r="AA44" s="151"/>
      <c r="AB44" s="151"/>
      <c r="AC44" s="151"/>
      <c r="AD44" s="151"/>
      <c r="AE44" s="151"/>
      <c r="AF44" s="151"/>
      <c r="AG44" s="151" t="s">
        <v>247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75">
        <v>27</v>
      </c>
      <c r="B45" s="176" t="s">
        <v>697</v>
      </c>
      <c r="C45" s="184" t="s">
        <v>698</v>
      </c>
      <c r="D45" s="177" t="s">
        <v>690</v>
      </c>
      <c r="E45" s="178">
        <v>25</v>
      </c>
      <c r="F45" s="179"/>
      <c r="G45" s="180">
        <f t="shared" si="7"/>
        <v>0</v>
      </c>
      <c r="H45" s="179">
        <v>0</v>
      </c>
      <c r="I45" s="180">
        <f t="shared" si="8"/>
        <v>0</v>
      </c>
      <c r="J45" s="179">
        <v>48</v>
      </c>
      <c r="K45" s="180">
        <f t="shared" si="9"/>
        <v>1200</v>
      </c>
      <c r="L45" s="180">
        <v>21</v>
      </c>
      <c r="M45" s="180">
        <f t="shared" si="10"/>
        <v>0</v>
      </c>
      <c r="N45" s="180">
        <v>0</v>
      </c>
      <c r="O45" s="180">
        <f t="shared" si="11"/>
        <v>0</v>
      </c>
      <c r="P45" s="180">
        <v>0</v>
      </c>
      <c r="Q45" s="180">
        <f t="shared" si="12"/>
        <v>0</v>
      </c>
      <c r="R45" s="180"/>
      <c r="S45" s="180" t="s">
        <v>230</v>
      </c>
      <c r="T45" s="181" t="s">
        <v>222</v>
      </c>
      <c r="U45" s="160">
        <v>0</v>
      </c>
      <c r="V45" s="160">
        <f t="shared" si="13"/>
        <v>0</v>
      </c>
      <c r="W45" s="160"/>
      <c r="X45" s="151"/>
      <c r="Y45" s="151"/>
      <c r="Z45" s="151"/>
      <c r="AA45" s="151"/>
      <c r="AB45" s="151"/>
      <c r="AC45" s="151"/>
      <c r="AD45" s="151"/>
      <c r="AE45" s="151"/>
      <c r="AF45" s="151"/>
      <c r="AG45" s="151" t="s">
        <v>247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75">
        <v>28</v>
      </c>
      <c r="B46" s="176" t="s">
        <v>699</v>
      </c>
      <c r="C46" s="184" t="s">
        <v>700</v>
      </c>
      <c r="D46" s="177" t="s">
        <v>690</v>
      </c>
      <c r="E46" s="178">
        <v>30</v>
      </c>
      <c r="F46" s="179"/>
      <c r="G46" s="180">
        <f t="shared" si="7"/>
        <v>0</v>
      </c>
      <c r="H46" s="179">
        <v>0</v>
      </c>
      <c r="I46" s="180">
        <f t="shared" si="8"/>
        <v>0</v>
      </c>
      <c r="J46" s="179">
        <v>48</v>
      </c>
      <c r="K46" s="180">
        <f t="shared" si="9"/>
        <v>1440</v>
      </c>
      <c r="L46" s="180">
        <v>21</v>
      </c>
      <c r="M46" s="180">
        <f t="shared" si="10"/>
        <v>0</v>
      </c>
      <c r="N46" s="180">
        <v>0</v>
      </c>
      <c r="O46" s="180">
        <f t="shared" si="11"/>
        <v>0</v>
      </c>
      <c r="P46" s="180">
        <v>0</v>
      </c>
      <c r="Q46" s="180">
        <f t="shared" si="12"/>
        <v>0</v>
      </c>
      <c r="R46" s="180"/>
      <c r="S46" s="180" t="s">
        <v>230</v>
      </c>
      <c r="T46" s="181" t="s">
        <v>222</v>
      </c>
      <c r="U46" s="160">
        <v>0</v>
      </c>
      <c r="V46" s="160">
        <f t="shared" si="13"/>
        <v>0</v>
      </c>
      <c r="W46" s="160"/>
      <c r="X46" s="151"/>
      <c r="Y46" s="151"/>
      <c r="Z46" s="151"/>
      <c r="AA46" s="151"/>
      <c r="AB46" s="151"/>
      <c r="AC46" s="151"/>
      <c r="AD46" s="151"/>
      <c r="AE46" s="151"/>
      <c r="AF46" s="151"/>
      <c r="AG46" s="151" t="s">
        <v>247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5">
        <v>29</v>
      </c>
      <c r="B47" s="176" t="s">
        <v>701</v>
      </c>
      <c r="C47" s="184" t="s">
        <v>702</v>
      </c>
      <c r="D47" s="177" t="s">
        <v>690</v>
      </c>
      <c r="E47" s="178">
        <v>25</v>
      </c>
      <c r="F47" s="179"/>
      <c r="G47" s="180">
        <f t="shared" si="7"/>
        <v>0</v>
      </c>
      <c r="H47" s="179">
        <v>0</v>
      </c>
      <c r="I47" s="180">
        <f t="shared" si="8"/>
        <v>0</v>
      </c>
      <c r="J47" s="179">
        <v>55</v>
      </c>
      <c r="K47" s="180">
        <f t="shared" si="9"/>
        <v>1375</v>
      </c>
      <c r="L47" s="180">
        <v>21</v>
      </c>
      <c r="M47" s="180">
        <f t="shared" si="10"/>
        <v>0</v>
      </c>
      <c r="N47" s="180">
        <v>0</v>
      </c>
      <c r="O47" s="180">
        <f t="shared" si="11"/>
        <v>0</v>
      </c>
      <c r="P47" s="180">
        <v>0</v>
      </c>
      <c r="Q47" s="180">
        <f t="shared" si="12"/>
        <v>0</v>
      </c>
      <c r="R47" s="180"/>
      <c r="S47" s="180" t="s">
        <v>230</v>
      </c>
      <c r="T47" s="181" t="s">
        <v>222</v>
      </c>
      <c r="U47" s="160">
        <v>0</v>
      </c>
      <c r="V47" s="160">
        <f t="shared" si="13"/>
        <v>0</v>
      </c>
      <c r="W47" s="160"/>
      <c r="X47" s="151"/>
      <c r="Y47" s="151"/>
      <c r="Z47" s="151"/>
      <c r="AA47" s="151"/>
      <c r="AB47" s="151"/>
      <c r="AC47" s="151"/>
      <c r="AD47" s="151"/>
      <c r="AE47" s="151"/>
      <c r="AF47" s="151"/>
      <c r="AG47" s="151" t="s">
        <v>247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5">
        <v>30</v>
      </c>
      <c r="B48" s="176" t="s">
        <v>703</v>
      </c>
      <c r="C48" s="184" t="s">
        <v>704</v>
      </c>
      <c r="D48" s="177" t="s">
        <v>690</v>
      </c>
      <c r="E48" s="178">
        <v>14</v>
      </c>
      <c r="F48" s="179"/>
      <c r="G48" s="180">
        <f t="shared" si="7"/>
        <v>0</v>
      </c>
      <c r="H48" s="179">
        <v>0</v>
      </c>
      <c r="I48" s="180">
        <f t="shared" si="8"/>
        <v>0</v>
      </c>
      <c r="J48" s="179">
        <v>64</v>
      </c>
      <c r="K48" s="180">
        <f t="shared" si="9"/>
        <v>896</v>
      </c>
      <c r="L48" s="180">
        <v>21</v>
      </c>
      <c r="M48" s="180">
        <f t="shared" si="10"/>
        <v>0</v>
      </c>
      <c r="N48" s="180">
        <v>0</v>
      </c>
      <c r="O48" s="180">
        <f t="shared" si="11"/>
        <v>0</v>
      </c>
      <c r="P48" s="180">
        <v>0</v>
      </c>
      <c r="Q48" s="180">
        <f t="shared" si="12"/>
        <v>0</v>
      </c>
      <c r="R48" s="180"/>
      <c r="S48" s="180" t="s">
        <v>230</v>
      </c>
      <c r="T48" s="181" t="s">
        <v>222</v>
      </c>
      <c r="U48" s="160">
        <v>0</v>
      </c>
      <c r="V48" s="160">
        <f t="shared" si="13"/>
        <v>0</v>
      </c>
      <c r="W48" s="160"/>
      <c r="X48" s="151"/>
      <c r="Y48" s="151"/>
      <c r="Z48" s="151"/>
      <c r="AA48" s="151"/>
      <c r="AB48" s="151"/>
      <c r="AC48" s="151"/>
      <c r="AD48" s="151"/>
      <c r="AE48" s="151"/>
      <c r="AF48" s="151"/>
      <c r="AG48" s="151" t="s">
        <v>247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75">
        <v>31</v>
      </c>
      <c r="B49" s="176" t="s">
        <v>705</v>
      </c>
      <c r="C49" s="184" t="s">
        <v>706</v>
      </c>
      <c r="D49" s="177" t="s">
        <v>690</v>
      </c>
      <c r="E49" s="178">
        <v>14</v>
      </c>
      <c r="F49" s="179"/>
      <c r="G49" s="180">
        <f t="shared" si="7"/>
        <v>0</v>
      </c>
      <c r="H49" s="179">
        <v>0</v>
      </c>
      <c r="I49" s="180">
        <f t="shared" si="8"/>
        <v>0</v>
      </c>
      <c r="J49" s="179">
        <v>105</v>
      </c>
      <c r="K49" s="180">
        <f t="shared" si="9"/>
        <v>1470</v>
      </c>
      <c r="L49" s="180">
        <v>21</v>
      </c>
      <c r="M49" s="180">
        <f t="shared" si="10"/>
        <v>0</v>
      </c>
      <c r="N49" s="180">
        <v>0</v>
      </c>
      <c r="O49" s="180">
        <f t="shared" si="11"/>
        <v>0</v>
      </c>
      <c r="P49" s="180">
        <v>0</v>
      </c>
      <c r="Q49" s="180">
        <f t="shared" si="12"/>
        <v>0</v>
      </c>
      <c r="R49" s="180"/>
      <c r="S49" s="180" t="s">
        <v>230</v>
      </c>
      <c r="T49" s="181" t="s">
        <v>222</v>
      </c>
      <c r="U49" s="160">
        <v>0</v>
      </c>
      <c r="V49" s="160">
        <f t="shared" si="13"/>
        <v>0</v>
      </c>
      <c r="W49" s="160"/>
      <c r="X49" s="151"/>
      <c r="Y49" s="151"/>
      <c r="Z49" s="151"/>
      <c r="AA49" s="151"/>
      <c r="AB49" s="151"/>
      <c r="AC49" s="151"/>
      <c r="AD49" s="151"/>
      <c r="AE49" s="151"/>
      <c r="AF49" s="151"/>
      <c r="AG49" s="151" t="s">
        <v>247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5">
        <v>32</v>
      </c>
      <c r="B50" s="176" t="s">
        <v>707</v>
      </c>
      <c r="C50" s="184" t="s">
        <v>708</v>
      </c>
      <c r="D50" s="177" t="s">
        <v>690</v>
      </c>
      <c r="E50" s="178">
        <v>2</v>
      </c>
      <c r="F50" s="179"/>
      <c r="G50" s="180">
        <f t="shared" si="7"/>
        <v>0</v>
      </c>
      <c r="H50" s="179">
        <v>0</v>
      </c>
      <c r="I50" s="180">
        <f t="shared" si="8"/>
        <v>0</v>
      </c>
      <c r="J50" s="179">
        <v>132</v>
      </c>
      <c r="K50" s="180">
        <f t="shared" si="9"/>
        <v>264</v>
      </c>
      <c r="L50" s="180">
        <v>21</v>
      </c>
      <c r="M50" s="180">
        <f t="shared" si="10"/>
        <v>0</v>
      </c>
      <c r="N50" s="180">
        <v>0</v>
      </c>
      <c r="O50" s="180">
        <f t="shared" si="11"/>
        <v>0</v>
      </c>
      <c r="P50" s="180">
        <v>0</v>
      </c>
      <c r="Q50" s="180">
        <f t="shared" si="12"/>
        <v>0</v>
      </c>
      <c r="R50" s="180"/>
      <c r="S50" s="180" t="s">
        <v>230</v>
      </c>
      <c r="T50" s="181" t="s">
        <v>222</v>
      </c>
      <c r="U50" s="160">
        <v>0</v>
      </c>
      <c r="V50" s="160">
        <f t="shared" si="13"/>
        <v>0</v>
      </c>
      <c r="W50" s="160"/>
      <c r="X50" s="151"/>
      <c r="Y50" s="151"/>
      <c r="Z50" s="151"/>
      <c r="AA50" s="151"/>
      <c r="AB50" s="151"/>
      <c r="AC50" s="151"/>
      <c r="AD50" s="151"/>
      <c r="AE50" s="151"/>
      <c r="AF50" s="151"/>
      <c r="AG50" s="151" t="s">
        <v>247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75">
        <v>33</v>
      </c>
      <c r="B51" s="176" t="s">
        <v>709</v>
      </c>
      <c r="C51" s="184" t="s">
        <v>710</v>
      </c>
      <c r="D51" s="177" t="s">
        <v>672</v>
      </c>
      <c r="E51" s="178">
        <v>180</v>
      </c>
      <c r="F51" s="179"/>
      <c r="G51" s="180">
        <f t="shared" si="7"/>
        <v>0</v>
      </c>
      <c r="H51" s="179">
        <v>0</v>
      </c>
      <c r="I51" s="180">
        <f t="shared" si="8"/>
        <v>0</v>
      </c>
      <c r="J51" s="179">
        <v>23.9</v>
      </c>
      <c r="K51" s="180">
        <f t="shared" si="9"/>
        <v>4302</v>
      </c>
      <c r="L51" s="180">
        <v>21</v>
      </c>
      <c r="M51" s="180">
        <f t="shared" si="10"/>
        <v>0</v>
      </c>
      <c r="N51" s="180">
        <v>0</v>
      </c>
      <c r="O51" s="180">
        <f t="shared" si="11"/>
        <v>0</v>
      </c>
      <c r="P51" s="180">
        <v>0</v>
      </c>
      <c r="Q51" s="180">
        <f t="shared" si="12"/>
        <v>0</v>
      </c>
      <c r="R51" s="180"/>
      <c r="S51" s="180" t="s">
        <v>230</v>
      </c>
      <c r="T51" s="181" t="s">
        <v>222</v>
      </c>
      <c r="U51" s="160">
        <v>0</v>
      </c>
      <c r="V51" s="160">
        <f t="shared" si="13"/>
        <v>0</v>
      </c>
      <c r="W51" s="160"/>
      <c r="X51" s="151"/>
      <c r="Y51" s="151"/>
      <c r="Z51" s="151"/>
      <c r="AA51" s="151"/>
      <c r="AB51" s="151"/>
      <c r="AC51" s="151"/>
      <c r="AD51" s="151"/>
      <c r="AE51" s="151"/>
      <c r="AF51" s="151"/>
      <c r="AG51" s="151" t="s">
        <v>247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75">
        <v>34</v>
      </c>
      <c r="B52" s="176" t="s">
        <v>711</v>
      </c>
      <c r="C52" s="184" t="s">
        <v>712</v>
      </c>
      <c r="D52" s="177" t="s">
        <v>672</v>
      </c>
      <c r="E52" s="178">
        <v>90</v>
      </c>
      <c r="F52" s="179"/>
      <c r="G52" s="180">
        <f t="shared" si="7"/>
        <v>0</v>
      </c>
      <c r="H52" s="179">
        <v>0</v>
      </c>
      <c r="I52" s="180">
        <f t="shared" si="8"/>
        <v>0</v>
      </c>
      <c r="J52" s="179">
        <v>93</v>
      </c>
      <c r="K52" s="180">
        <f t="shared" si="9"/>
        <v>8370</v>
      </c>
      <c r="L52" s="180">
        <v>21</v>
      </c>
      <c r="M52" s="180">
        <f t="shared" si="10"/>
        <v>0</v>
      </c>
      <c r="N52" s="180">
        <v>0</v>
      </c>
      <c r="O52" s="180">
        <f t="shared" si="11"/>
        <v>0</v>
      </c>
      <c r="P52" s="180">
        <v>0</v>
      </c>
      <c r="Q52" s="180">
        <f t="shared" si="12"/>
        <v>0</v>
      </c>
      <c r="R52" s="180"/>
      <c r="S52" s="180" t="s">
        <v>230</v>
      </c>
      <c r="T52" s="181" t="s">
        <v>222</v>
      </c>
      <c r="U52" s="160">
        <v>0</v>
      </c>
      <c r="V52" s="160">
        <f t="shared" si="13"/>
        <v>0</v>
      </c>
      <c r="W52" s="160"/>
      <c r="X52" s="151"/>
      <c r="Y52" s="151"/>
      <c r="Z52" s="151"/>
      <c r="AA52" s="151"/>
      <c r="AB52" s="151"/>
      <c r="AC52" s="151"/>
      <c r="AD52" s="151"/>
      <c r="AE52" s="151"/>
      <c r="AF52" s="151"/>
      <c r="AG52" s="151" t="s">
        <v>247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75">
        <v>35</v>
      </c>
      <c r="B53" s="176" t="s">
        <v>713</v>
      </c>
      <c r="C53" s="184" t="s">
        <v>714</v>
      </c>
      <c r="D53" s="177" t="s">
        <v>672</v>
      </c>
      <c r="E53" s="178">
        <v>29</v>
      </c>
      <c r="F53" s="179"/>
      <c r="G53" s="180">
        <f t="shared" si="7"/>
        <v>0</v>
      </c>
      <c r="H53" s="179">
        <v>0</v>
      </c>
      <c r="I53" s="180">
        <f t="shared" si="8"/>
        <v>0</v>
      </c>
      <c r="J53" s="179">
        <v>165</v>
      </c>
      <c r="K53" s="180">
        <f t="shared" si="9"/>
        <v>4785</v>
      </c>
      <c r="L53" s="180">
        <v>21</v>
      </c>
      <c r="M53" s="180">
        <f t="shared" si="10"/>
        <v>0</v>
      </c>
      <c r="N53" s="180">
        <v>0</v>
      </c>
      <c r="O53" s="180">
        <f t="shared" si="11"/>
        <v>0</v>
      </c>
      <c r="P53" s="180">
        <v>0</v>
      </c>
      <c r="Q53" s="180">
        <f t="shared" si="12"/>
        <v>0</v>
      </c>
      <c r="R53" s="180"/>
      <c r="S53" s="180" t="s">
        <v>230</v>
      </c>
      <c r="T53" s="181" t="s">
        <v>222</v>
      </c>
      <c r="U53" s="160">
        <v>0</v>
      </c>
      <c r="V53" s="160">
        <f t="shared" si="13"/>
        <v>0</v>
      </c>
      <c r="W53" s="160"/>
      <c r="X53" s="151"/>
      <c r="Y53" s="151"/>
      <c r="Z53" s="151"/>
      <c r="AA53" s="151"/>
      <c r="AB53" s="151"/>
      <c r="AC53" s="151"/>
      <c r="AD53" s="151"/>
      <c r="AE53" s="151"/>
      <c r="AF53" s="151"/>
      <c r="AG53" s="151" t="s">
        <v>247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75">
        <v>36</v>
      </c>
      <c r="B54" s="176" t="s">
        <v>715</v>
      </c>
      <c r="C54" s="184" t="s">
        <v>716</v>
      </c>
      <c r="D54" s="177" t="s">
        <v>672</v>
      </c>
      <c r="E54" s="178">
        <v>1</v>
      </c>
      <c r="F54" s="179"/>
      <c r="G54" s="180">
        <f t="shared" si="7"/>
        <v>0</v>
      </c>
      <c r="H54" s="179">
        <v>0</v>
      </c>
      <c r="I54" s="180">
        <f t="shared" si="8"/>
        <v>0</v>
      </c>
      <c r="J54" s="179">
        <v>180</v>
      </c>
      <c r="K54" s="180">
        <f t="shared" si="9"/>
        <v>180</v>
      </c>
      <c r="L54" s="180">
        <v>21</v>
      </c>
      <c r="M54" s="180">
        <f t="shared" si="10"/>
        <v>0</v>
      </c>
      <c r="N54" s="180">
        <v>0</v>
      </c>
      <c r="O54" s="180">
        <f t="shared" si="11"/>
        <v>0</v>
      </c>
      <c r="P54" s="180">
        <v>0</v>
      </c>
      <c r="Q54" s="180">
        <f t="shared" si="12"/>
        <v>0</v>
      </c>
      <c r="R54" s="180"/>
      <c r="S54" s="180" t="s">
        <v>230</v>
      </c>
      <c r="T54" s="181" t="s">
        <v>222</v>
      </c>
      <c r="U54" s="160">
        <v>0</v>
      </c>
      <c r="V54" s="160">
        <f t="shared" si="13"/>
        <v>0</v>
      </c>
      <c r="W54" s="160"/>
      <c r="X54" s="151"/>
      <c r="Y54" s="151"/>
      <c r="Z54" s="151"/>
      <c r="AA54" s="151"/>
      <c r="AB54" s="151"/>
      <c r="AC54" s="151"/>
      <c r="AD54" s="151"/>
      <c r="AE54" s="151"/>
      <c r="AF54" s="151"/>
      <c r="AG54" s="151" t="s">
        <v>247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75">
        <v>37</v>
      </c>
      <c r="B55" s="176" t="s">
        <v>717</v>
      </c>
      <c r="C55" s="184" t="s">
        <v>718</v>
      </c>
      <c r="D55" s="177" t="s">
        <v>690</v>
      </c>
      <c r="E55" s="178">
        <v>50</v>
      </c>
      <c r="F55" s="179"/>
      <c r="G55" s="180">
        <f t="shared" si="7"/>
        <v>0</v>
      </c>
      <c r="H55" s="179">
        <v>0</v>
      </c>
      <c r="I55" s="180">
        <f t="shared" si="8"/>
        <v>0</v>
      </c>
      <c r="J55" s="179">
        <v>320</v>
      </c>
      <c r="K55" s="180">
        <f t="shared" si="9"/>
        <v>16000</v>
      </c>
      <c r="L55" s="180">
        <v>21</v>
      </c>
      <c r="M55" s="180">
        <f t="shared" si="10"/>
        <v>0</v>
      </c>
      <c r="N55" s="180">
        <v>0</v>
      </c>
      <c r="O55" s="180">
        <f t="shared" si="11"/>
        <v>0</v>
      </c>
      <c r="P55" s="180">
        <v>0</v>
      </c>
      <c r="Q55" s="180">
        <f t="shared" si="12"/>
        <v>0</v>
      </c>
      <c r="R55" s="180"/>
      <c r="S55" s="180" t="s">
        <v>230</v>
      </c>
      <c r="T55" s="181" t="s">
        <v>222</v>
      </c>
      <c r="U55" s="160">
        <v>0</v>
      </c>
      <c r="V55" s="160">
        <f t="shared" si="13"/>
        <v>0</v>
      </c>
      <c r="W55" s="160"/>
      <c r="X55" s="151"/>
      <c r="Y55" s="151"/>
      <c r="Z55" s="151"/>
      <c r="AA55" s="151"/>
      <c r="AB55" s="151"/>
      <c r="AC55" s="151"/>
      <c r="AD55" s="151"/>
      <c r="AE55" s="151"/>
      <c r="AF55" s="151"/>
      <c r="AG55" s="151" t="s">
        <v>247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75">
        <v>38</v>
      </c>
      <c r="B56" s="176" t="s">
        <v>719</v>
      </c>
      <c r="C56" s="184" t="s">
        <v>720</v>
      </c>
      <c r="D56" s="177" t="s">
        <v>690</v>
      </c>
      <c r="E56" s="178">
        <v>28</v>
      </c>
      <c r="F56" s="179"/>
      <c r="G56" s="180">
        <f t="shared" si="7"/>
        <v>0</v>
      </c>
      <c r="H56" s="179">
        <v>0</v>
      </c>
      <c r="I56" s="180">
        <f t="shared" si="8"/>
        <v>0</v>
      </c>
      <c r="J56" s="179">
        <v>340</v>
      </c>
      <c r="K56" s="180">
        <f t="shared" si="9"/>
        <v>9520</v>
      </c>
      <c r="L56" s="180">
        <v>21</v>
      </c>
      <c r="M56" s="180">
        <f t="shared" si="10"/>
        <v>0</v>
      </c>
      <c r="N56" s="180">
        <v>0</v>
      </c>
      <c r="O56" s="180">
        <f t="shared" si="11"/>
        <v>0</v>
      </c>
      <c r="P56" s="180">
        <v>0</v>
      </c>
      <c r="Q56" s="180">
        <f t="shared" si="12"/>
        <v>0</v>
      </c>
      <c r="R56" s="180"/>
      <c r="S56" s="180" t="s">
        <v>230</v>
      </c>
      <c r="T56" s="181" t="s">
        <v>222</v>
      </c>
      <c r="U56" s="160">
        <v>0</v>
      </c>
      <c r="V56" s="160">
        <f t="shared" si="13"/>
        <v>0</v>
      </c>
      <c r="W56" s="160"/>
      <c r="X56" s="151"/>
      <c r="Y56" s="151"/>
      <c r="Z56" s="151"/>
      <c r="AA56" s="151"/>
      <c r="AB56" s="151"/>
      <c r="AC56" s="151"/>
      <c r="AD56" s="151"/>
      <c r="AE56" s="151"/>
      <c r="AF56" s="151"/>
      <c r="AG56" s="151" t="s">
        <v>247</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5">
        <v>39</v>
      </c>
      <c r="B57" s="176" t="s">
        <v>721</v>
      </c>
      <c r="C57" s="184" t="s">
        <v>722</v>
      </c>
      <c r="D57" s="177" t="s">
        <v>672</v>
      </c>
      <c r="E57" s="178">
        <v>12</v>
      </c>
      <c r="F57" s="179"/>
      <c r="G57" s="180">
        <f t="shared" si="7"/>
        <v>0</v>
      </c>
      <c r="H57" s="179">
        <v>0</v>
      </c>
      <c r="I57" s="180">
        <f t="shared" si="8"/>
        <v>0</v>
      </c>
      <c r="J57" s="179">
        <v>77</v>
      </c>
      <c r="K57" s="180">
        <f t="shared" si="9"/>
        <v>924</v>
      </c>
      <c r="L57" s="180">
        <v>21</v>
      </c>
      <c r="M57" s="180">
        <f t="shared" si="10"/>
        <v>0</v>
      </c>
      <c r="N57" s="180">
        <v>0</v>
      </c>
      <c r="O57" s="180">
        <f t="shared" si="11"/>
        <v>0</v>
      </c>
      <c r="P57" s="180">
        <v>0</v>
      </c>
      <c r="Q57" s="180">
        <f t="shared" si="12"/>
        <v>0</v>
      </c>
      <c r="R57" s="180"/>
      <c r="S57" s="180" t="s">
        <v>230</v>
      </c>
      <c r="T57" s="181" t="s">
        <v>222</v>
      </c>
      <c r="U57" s="160">
        <v>0</v>
      </c>
      <c r="V57" s="160">
        <f t="shared" si="13"/>
        <v>0</v>
      </c>
      <c r="W57" s="160"/>
      <c r="X57" s="151"/>
      <c r="Y57" s="151"/>
      <c r="Z57" s="151"/>
      <c r="AA57" s="151"/>
      <c r="AB57" s="151"/>
      <c r="AC57" s="151"/>
      <c r="AD57" s="151"/>
      <c r="AE57" s="151"/>
      <c r="AF57" s="151"/>
      <c r="AG57" s="151" t="s">
        <v>247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75">
        <v>40</v>
      </c>
      <c r="B58" s="176" t="s">
        <v>723</v>
      </c>
      <c r="C58" s="184" t="s">
        <v>724</v>
      </c>
      <c r="D58" s="177" t="s">
        <v>672</v>
      </c>
      <c r="E58" s="178">
        <v>12</v>
      </c>
      <c r="F58" s="179"/>
      <c r="G58" s="180">
        <f t="shared" si="7"/>
        <v>0</v>
      </c>
      <c r="H58" s="179">
        <v>0</v>
      </c>
      <c r="I58" s="180">
        <f t="shared" si="8"/>
        <v>0</v>
      </c>
      <c r="J58" s="179">
        <v>50</v>
      </c>
      <c r="K58" s="180">
        <f t="shared" si="9"/>
        <v>600</v>
      </c>
      <c r="L58" s="180">
        <v>21</v>
      </c>
      <c r="M58" s="180">
        <f t="shared" si="10"/>
        <v>0</v>
      </c>
      <c r="N58" s="180">
        <v>0</v>
      </c>
      <c r="O58" s="180">
        <f t="shared" si="11"/>
        <v>0</v>
      </c>
      <c r="P58" s="180">
        <v>0</v>
      </c>
      <c r="Q58" s="180">
        <f t="shared" si="12"/>
        <v>0</v>
      </c>
      <c r="R58" s="180"/>
      <c r="S58" s="180" t="s">
        <v>230</v>
      </c>
      <c r="T58" s="181" t="s">
        <v>222</v>
      </c>
      <c r="U58" s="160">
        <v>0</v>
      </c>
      <c r="V58" s="160">
        <f t="shared" si="13"/>
        <v>0</v>
      </c>
      <c r="W58" s="160"/>
      <c r="X58" s="151"/>
      <c r="Y58" s="151"/>
      <c r="Z58" s="151"/>
      <c r="AA58" s="151"/>
      <c r="AB58" s="151"/>
      <c r="AC58" s="151"/>
      <c r="AD58" s="151"/>
      <c r="AE58" s="151"/>
      <c r="AF58" s="151"/>
      <c r="AG58" s="151" t="s">
        <v>247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75">
        <v>41</v>
      </c>
      <c r="B59" s="176" t="s">
        <v>725</v>
      </c>
      <c r="C59" s="184" t="s">
        <v>726</v>
      </c>
      <c r="D59" s="177" t="s">
        <v>672</v>
      </c>
      <c r="E59" s="178">
        <v>235</v>
      </c>
      <c r="F59" s="179"/>
      <c r="G59" s="180">
        <f t="shared" si="7"/>
        <v>0</v>
      </c>
      <c r="H59" s="179">
        <v>0</v>
      </c>
      <c r="I59" s="180">
        <f t="shared" si="8"/>
        <v>0</v>
      </c>
      <c r="J59" s="179">
        <v>9.8000000000000007</v>
      </c>
      <c r="K59" s="180">
        <f t="shared" si="9"/>
        <v>2303</v>
      </c>
      <c r="L59" s="180">
        <v>21</v>
      </c>
      <c r="M59" s="180">
        <f t="shared" si="10"/>
        <v>0</v>
      </c>
      <c r="N59" s="180">
        <v>0</v>
      </c>
      <c r="O59" s="180">
        <f t="shared" si="11"/>
        <v>0</v>
      </c>
      <c r="P59" s="180">
        <v>0</v>
      </c>
      <c r="Q59" s="180">
        <f t="shared" si="12"/>
        <v>0</v>
      </c>
      <c r="R59" s="180"/>
      <c r="S59" s="180" t="s">
        <v>230</v>
      </c>
      <c r="T59" s="181" t="s">
        <v>222</v>
      </c>
      <c r="U59" s="160">
        <v>0</v>
      </c>
      <c r="V59" s="160">
        <f t="shared" si="13"/>
        <v>0</v>
      </c>
      <c r="W59" s="160"/>
      <c r="X59" s="151"/>
      <c r="Y59" s="151"/>
      <c r="Z59" s="151"/>
      <c r="AA59" s="151"/>
      <c r="AB59" s="151"/>
      <c r="AC59" s="151"/>
      <c r="AD59" s="151"/>
      <c r="AE59" s="151"/>
      <c r="AF59" s="151"/>
      <c r="AG59" s="151" t="s">
        <v>247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75">
        <v>42</v>
      </c>
      <c r="B60" s="176" t="s">
        <v>727</v>
      </c>
      <c r="C60" s="184" t="s">
        <v>728</v>
      </c>
      <c r="D60" s="177" t="s">
        <v>672</v>
      </c>
      <c r="E60" s="178">
        <v>50</v>
      </c>
      <c r="F60" s="179"/>
      <c r="G60" s="180">
        <f t="shared" si="7"/>
        <v>0</v>
      </c>
      <c r="H60" s="179">
        <v>0</v>
      </c>
      <c r="I60" s="180">
        <f t="shared" si="8"/>
        <v>0</v>
      </c>
      <c r="J60" s="179">
        <v>11</v>
      </c>
      <c r="K60" s="180">
        <f t="shared" si="9"/>
        <v>550</v>
      </c>
      <c r="L60" s="180">
        <v>21</v>
      </c>
      <c r="M60" s="180">
        <f t="shared" si="10"/>
        <v>0</v>
      </c>
      <c r="N60" s="180">
        <v>0</v>
      </c>
      <c r="O60" s="180">
        <f t="shared" si="11"/>
        <v>0</v>
      </c>
      <c r="P60" s="180">
        <v>0</v>
      </c>
      <c r="Q60" s="180">
        <f t="shared" si="12"/>
        <v>0</v>
      </c>
      <c r="R60" s="180"/>
      <c r="S60" s="180" t="s">
        <v>230</v>
      </c>
      <c r="T60" s="181" t="s">
        <v>222</v>
      </c>
      <c r="U60" s="160">
        <v>0</v>
      </c>
      <c r="V60" s="160">
        <f t="shared" si="13"/>
        <v>0</v>
      </c>
      <c r="W60" s="160"/>
      <c r="X60" s="151"/>
      <c r="Y60" s="151"/>
      <c r="Z60" s="151"/>
      <c r="AA60" s="151"/>
      <c r="AB60" s="151"/>
      <c r="AC60" s="151"/>
      <c r="AD60" s="151"/>
      <c r="AE60" s="151"/>
      <c r="AF60" s="151"/>
      <c r="AG60" s="151" t="s">
        <v>247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75">
        <v>43</v>
      </c>
      <c r="B61" s="176" t="s">
        <v>729</v>
      </c>
      <c r="C61" s="184" t="s">
        <v>730</v>
      </c>
      <c r="D61" s="177" t="s">
        <v>672</v>
      </c>
      <c r="E61" s="178">
        <v>24</v>
      </c>
      <c r="F61" s="179"/>
      <c r="G61" s="180">
        <f t="shared" si="7"/>
        <v>0</v>
      </c>
      <c r="H61" s="179">
        <v>0</v>
      </c>
      <c r="I61" s="180">
        <f t="shared" si="8"/>
        <v>0</v>
      </c>
      <c r="J61" s="179">
        <v>16</v>
      </c>
      <c r="K61" s="180">
        <f t="shared" si="9"/>
        <v>384</v>
      </c>
      <c r="L61" s="180">
        <v>21</v>
      </c>
      <c r="M61" s="180">
        <f t="shared" si="10"/>
        <v>0</v>
      </c>
      <c r="N61" s="180">
        <v>0</v>
      </c>
      <c r="O61" s="180">
        <f t="shared" si="11"/>
        <v>0</v>
      </c>
      <c r="P61" s="180">
        <v>0</v>
      </c>
      <c r="Q61" s="180">
        <f t="shared" si="12"/>
        <v>0</v>
      </c>
      <c r="R61" s="180"/>
      <c r="S61" s="180" t="s">
        <v>230</v>
      </c>
      <c r="T61" s="181" t="s">
        <v>222</v>
      </c>
      <c r="U61" s="160">
        <v>0</v>
      </c>
      <c r="V61" s="160">
        <f t="shared" si="13"/>
        <v>0</v>
      </c>
      <c r="W61" s="160"/>
      <c r="X61" s="151"/>
      <c r="Y61" s="151"/>
      <c r="Z61" s="151"/>
      <c r="AA61" s="151"/>
      <c r="AB61" s="151"/>
      <c r="AC61" s="151"/>
      <c r="AD61" s="151"/>
      <c r="AE61" s="151"/>
      <c r="AF61" s="151"/>
      <c r="AG61" s="151" t="s">
        <v>247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75">
        <v>44</v>
      </c>
      <c r="B62" s="176" t="s">
        <v>731</v>
      </c>
      <c r="C62" s="184" t="s">
        <v>732</v>
      </c>
      <c r="D62" s="177" t="s">
        <v>672</v>
      </c>
      <c r="E62" s="178">
        <v>11</v>
      </c>
      <c r="F62" s="179"/>
      <c r="G62" s="180">
        <f t="shared" si="7"/>
        <v>0</v>
      </c>
      <c r="H62" s="179">
        <v>0</v>
      </c>
      <c r="I62" s="180">
        <f t="shared" si="8"/>
        <v>0</v>
      </c>
      <c r="J62" s="179">
        <v>34.799999999999997</v>
      </c>
      <c r="K62" s="180">
        <f t="shared" si="9"/>
        <v>382.8</v>
      </c>
      <c r="L62" s="180">
        <v>21</v>
      </c>
      <c r="M62" s="180">
        <f t="shared" si="10"/>
        <v>0</v>
      </c>
      <c r="N62" s="180">
        <v>0</v>
      </c>
      <c r="O62" s="180">
        <f t="shared" si="11"/>
        <v>0</v>
      </c>
      <c r="P62" s="180">
        <v>0</v>
      </c>
      <c r="Q62" s="180">
        <f t="shared" si="12"/>
        <v>0</v>
      </c>
      <c r="R62" s="180"/>
      <c r="S62" s="180" t="s">
        <v>230</v>
      </c>
      <c r="T62" s="181" t="s">
        <v>222</v>
      </c>
      <c r="U62" s="160">
        <v>0</v>
      </c>
      <c r="V62" s="160">
        <f t="shared" si="13"/>
        <v>0</v>
      </c>
      <c r="W62" s="160"/>
      <c r="X62" s="151"/>
      <c r="Y62" s="151"/>
      <c r="Z62" s="151"/>
      <c r="AA62" s="151"/>
      <c r="AB62" s="151"/>
      <c r="AC62" s="151"/>
      <c r="AD62" s="151"/>
      <c r="AE62" s="151"/>
      <c r="AF62" s="151"/>
      <c r="AG62" s="151" t="s">
        <v>247</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5">
        <v>45</v>
      </c>
      <c r="B63" s="176" t="s">
        <v>733</v>
      </c>
      <c r="C63" s="184" t="s">
        <v>734</v>
      </c>
      <c r="D63" s="177" t="s">
        <v>672</v>
      </c>
      <c r="E63" s="178">
        <v>1</v>
      </c>
      <c r="F63" s="179"/>
      <c r="G63" s="180">
        <f t="shared" si="7"/>
        <v>0</v>
      </c>
      <c r="H63" s="179">
        <v>0</v>
      </c>
      <c r="I63" s="180">
        <f t="shared" si="8"/>
        <v>0</v>
      </c>
      <c r="J63" s="179">
        <v>51.5</v>
      </c>
      <c r="K63" s="180">
        <f t="shared" si="9"/>
        <v>51.5</v>
      </c>
      <c r="L63" s="180">
        <v>21</v>
      </c>
      <c r="M63" s="180">
        <f t="shared" si="10"/>
        <v>0</v>
      </c>
      <c r="N63" s="180">
        <v>0</v>
      </c>
      <c r="O63" s="180">
        <f t="shared" si="11"/>
        <v>0</v>
      </c>
      <c r="P63" s="180">
        <v>0</v>
      </c>
      <c r="Q63" s="180">
        <f t="shared" si="12"/>
        <v>0</v>
      </c>
      <c r="R63" s="180"/>
      <c r="S63" s="180" t="s">
        <v>230</v>
      </c>
      <c r="T63" s="181" t="s">
        <v>222</v>
      </c>
      <c r="U63" s="160">
        <v>0</v>
      </c>
      <c r="V63" s="160">
        <f t="shared" si="13"/>
        <v>0</v>
      </c>
      <c r="W63" s="160"/>
      <c r="X63" s="151"/>
      <c r="Y63" s="151"/>
      <c r="Z63" s="151"/>
      <c r="AA63" s="151"/>
      <c r="AB63" s="151"/>
      <c r="AC63" s="151"/>
      <c r="AD63" s="151"/>
      <c r="AE63" s="151"/>
      <c r="AF63" s="151"/>
      <c r="AG63" s="151" t="s">
        <v>247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75">
        <v>46</v>
      </c>
      <c r="B64" s="176" t="s">
        <v>735</v>
      </c>
      <c r="C64" s="184" t="s">
        <v>736</v>
      </c>
      <c r="D64" s="177" t="s">
        <v>672</v>
      </c>
      <c r="E64" s="178">
        <v>3</v>
      </c>
      <c r="F64" s="179"/>
      <c r="G64" s="180">
        <f t="shared" si="7"/>
        <v>0</v>
      </c>
      <c r="H64" s="179">
        <v>0</v>
      </c>
      <c r="I64" s="180">
        <f t="shared" si="8"/>
        <v>0</v>
      </c>
      <c r="J64" s="179">
        <v>55.5</v>
      </c>
      <c r="K64" s="180">
        <f t="shared" si="9"/>
        <v>166.5</v>
      </c>
      <c r="L64" s="180">
        <v>21</v>
      </c>
      <c r="M64" s="180">
        <f t="shared" si="10"/>
        <v>0</v>
      </c>
      <c r="N64" s="180">
        <v>0</v>
      </c>
      <c r="O64" s="180">
        <f t="shared" si="11"/>
        <v>0</v>
      </c>
      <c r="P64" s="180">
        <v>0</v>
      </c>
      <c r="Q64" s="180">
        <f t="shared" si="12"/>
        <v>0</v>
      </c>
      <c r="R64" s="180"/>
      <c r="S64" s="180" t="s">
        <v>230</v>
      </c>
      <c r="T64" s="181" t="s">
        <v>222</v>
      </c>
      <c r="U64" s="160">
        <v>0</v>
      </c>
      <c r="V64" s="160">
        <f t="shared" si="13"/>
        <v>0</v>
      </c>
      <c r="W64" s="160"/>
      <c r="X64" s="151"/>
      <c r="Y64" s="151"/>
      <c r="Z64" s="151"/>
      <c r="AA64" s="151"/>
      <c r="AB64" s="151"/>
      <c r="AC64" s="151"/>
      <c r="AD64" s="151"/>
      <c r="AE64" s="151"/>
      <c r="AF64" s="151"/>
      <c r="AG64" s="151" t="s">
        <v>247</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75">
        <v>47</v>
      </c>
      <c r="B65" s="176" t="s">
        <v>737</v>
      </c>
      <c r="C65" s="184" t="s">
        <v>738</v>
      </c>
      <c r="D65" s="177" t="s">
        <v>672</v>
      </c>
      <c r="E65" s="178">
        <v>1</v>
      </c>
      <c r="F65" s="179"/>
      <c r="G65" s="180">
        <f t="shared" si="7"/>
        <v>0</v>
      </c>
      <c r="H65" s="179">
        <v>0</v>
      </c>
      <c r="I65" s="180">
        <f t="shared" si="8"/>
        <v>0</v>
      </c>
      <c r="J65" s="179">
        <v>38.9</v>
      </c>
      <c r="K65" s="180">
        <f t="shared" si="9"/>
        <v>38.9</v>
      </c>
      <c r="L65" s="180">
        <v>21</v>
      </c>
      <c r="M65" s="180">
        <f t="shared" si="10"/>
        <v>0</v>
      </c>
      <c r="N65" s="180">
        <v>0</v>
      </c>
      <c r="O65" s="180">
        <f t="shared" si="11"/>
        <v>0</v>
      </c>
      <c r="P65" s="180">
        <v>0</v>
      </c>
      <c r="Q65" s="180">
        <f t="shared" si="12"/>
        <v>0</v>
      </c>
      <c r="R65" s="180"/>
      <c r="S65" s="180" t="s">
        <v>230</v>
      </c>
      <c r="T65" s="181" t="s">
        <v>222</v>
      </c>
      <c r="U65" s="160">
        <v>0</v>
      </c>
      <c r="V65" s="160">
        <f t="shared" si="13"/>
        <v>0</v>
      </c>
      <c r="W65" s="160"/>
      <c r="X65" s="151"/>
      <c r="Y65" s="151"/>
      <c r="Z65" s="151"/>
      <c r="AA65" s="151"/>
      <c r="AB65" s="151"/>
      <c r="AC65" s="151"/>
      <c r="AD65" s="151"/>
      <c r="AE65" s="151"/>
      <c r="AF65" s="151"/>
      <c r="AG65" s="151" t="s">
        <v>247</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75">
        <v>48</v>
      </c>
      <c r="B66" s="176" t="s">
        <v>739</v>
      </c>
      <c r="C66" s="184" t="s">
        <v>740</v>
      </c>
      <c r="D66" s="177" t="s">
        <v>672</v>
      </c>
      <c r="E66" s="178">
        <v>1</v>
      </c>
      <c r="F66" s="179"/>
      <c r="G66" s="180">
        <f t="shared" si="7"/>
        <v>0</v>
      </c>
      <c r="H66" s="179">
        <v>0</v>
      </c>
      <c r="I66" s="180">
        <f t="shared" si="8"/>
        <v>0</v>
      </c>
      <c r="J66" s="179">
        <v>98.5</v>
      </c>
      <c r="K66" s="180">
        <f t="shared" si="9"/>
        <v>98.5</v>
      </c>
      <c r="L66" s="180">
        <v>21</v>
      </c>
      <c r="M66" s="180">
        <f t="shared" si="10"/>
        <v>0</v>
      </c>
      <c r="N66" s="180">
        <v>0</v>
      </c>
      <c r="O66" s="180">
        <f t="shared" si="11"/>
        <v>0</v>
      </c>
      <c r="P66" s="180">
        <v>0</v>
      </c>
      <c r="Q66" s="180">
        <f t="shared" si="12"/>
        <v>0</v>
      </c>
      <c r="R66" s="180"/>
      <c r="S66" s="180" t="s">
        <v>230</v>
      </c>
      <c r="T66" s="181" t="s">
        <v>222</v>
      </c>
      <c r="U66" s="160">
        <v>0</v>
      </c>
      <c r="V66" s="160">
        <f t="shared" si="13"/>
        <v>0</v>
      </c>
      <c r="W66" s="160"/>
      <c r="X66" s="151"/>
      <c r="Y66" s="151"/>
      <c r="Z66" s="151"/>
      <c r="AA66" s="151"/>
      <c r="AB66" s="151"/>
      <c r="AC66" s="151"/>
      <c r="AD66" s="151"/>
      <c r="AE66" s="151"/>
      <c r="AF66" s="151"/>
      <c r="AG66" s="151" t="s">
        <v>247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75">
        <v>49</v>
      </c>
      <c r="B67" s="176" t="s">
        <v>741</v>
      </c>
      <c r="C67" s="184" t="s">
        <v>742</v>
      </c>
      <c r="D67" s="177" t="s">
        <v>672</v>
      </c>
      <c r="E67" s="178">
        <v>23</v>
      </c>
      <c r="F67" s="179"/>
      <c r="G67" s="180">
        <f t="shared" si="7"/>
        <v>0</v>
      </c>
      <c r="H67" s="179">
        <v>0</v>
      </c>
      <c r="I67" s="180">
        <f t="shared" si="8"/>
        <v>0</v>
      </c>
      <c r="J67" s="179">
        <v>47.1</v>
      </c>
      <c r="K67" s="180">
        <f t="shared" si="9"/>
        <v>1083.3</v>
      </c>
      <c r="L67" s="180">
        <v>21</v>
      </c>
      <c r="M67" s="180">
        <f t="shared" si="10"/>
        <v>0</v>
      </c>
      <c r="N67" s="180">
        <v>0</v>
      </c>
      <c r="O67" s="180">
        <f t="shared" si="11"/>
        <v>0</v>
      </c>
      <c r="P67" s="180">
        <v>0</v>
      </c>
      <c r="Q67" s="180">
        <f t="shared" si="12"/>
        <v>0</v>
      </c>
      <c r="R67" s="180"/>
      <c r="S67" s="180" t="s">
        <v>230</v>
      </c>
      <c r="T67" s="181" t="s">
        <v>222</v>
      </c>
      <c r="U67" s="160">
        <v>0</v>
      </c>
      <c r="V67" s="160">
        <f t="shared" si="13"/>
        <v>0</v>
      </c>
      <c r="W67" s="160"/>
      <c r="X67" s="151"/>
      <c r="Y67" s="151"/>
      <c r="Z67" s="151"/>
      <c r="AA67" s="151"/>
      <c r="AB67" s="151"/>
      <c r="AC67" s="151"/>
      <c r="AD67" s="151"/>
      <c r="AE67" s="151"/>
      <c r="AF67" s="151"/>
      <c r="AG67" s="151" t="s">
        <v>247</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75">
        <v>50</v>
      </c>
      <c r="B68" s="176" t="s">
        <v>743</v>
      </c>
      <c r="C68" s="184" t="s">
        <v>744</v>
      </c>
      <c r="D68" s="177" t="s">
        <v>672</v>
      </c>
      <c r="E68" s="178">
        <v>1</v>
      </c>
      <c r="F68" s="179"/>
      <c r="G68" s="180">
        <f t="shared" si="7"/>
        <v>0</v>
      </c>
      <c r="H68" s="179">
        <v>0</v>
      </c>
      <c r="I68" s="180">
        <f t="shared" si="8"/>
        <v>0</v>
      </c>
      <c r="J68" s="179">
        <v>311.5</v>
      </c>
      <c r="K68" s="180">
        <f t="shared" si="9"/>
        <v>311.5</v>
      </c>
      <c r="L68" s="180">
        <v>21</v>
      </c>
      <c r="M68" s="180">
        <f t="shared" si="10"/>
        <v>0</v>
      </c>
      <c r="N68" s="180">
        <v>0</v>
      </c>
      <c r="O68" s="180">
        <f t="shared" si="11"/>
        <v>0</v>
      </c>
      <c r="P68" s="180">
        <v>0</v>
      </c>
      <c r="Q68" s="180">
        <f t="shared" si="12"/>
        <v>0</v>
      </c>
      <c r="R68" s="180"/>
      <c r="S68" s="180" t="s">
        <v>230</v>
      </c>
      <c r="T68" s="181" t="s">
        <v>222</v>
      </c>
      <c r="U68" s="160">
        <v>0</v>
      </c>
      <c r="V68" s="160">
        <f t="shared" si="13"/>
        <v>0</v>
      </c>
      <c r="W68" s="160"/>
      <c r="X68" s="151"/>
      <c r="Y68" s="151"/>
      <c r="Z68" s="151"/>
      <c r="AA68" s="151"/>
      <c r="AB68" s="151"/>
      <c r="AC68" s="151"/>
      <c r="AD68" s="151"/>
      <c r="AE68" s="151"/>
      <c r="AF68" s="151"/>
      <c r="AG68" s="151" t="s">
        <v>247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75">
        <v>51</v>
      </c>
      <c r="B69" s="176" t="s">
        <v>745</v>
      </c>
      <c r="C69" s="184" t="s">
        <v>746</v>
      </c>
      <c r="D69" s="177" t="s">
        <v>672</v>
      </c>
      <c r="E69" s="178">
        <v>2</v>
      </c>
      <c r="F69" s="179"/>
      <c r="G69" s="180">
        <f t="shared" si="7"/>
        <v>0</v>
      </c>
      <c r="H69" s="179">
        <v>0</v>
      </c>
      <c r="I69" s="180">
        <f t="shared" si="8"/>
        <v>0</v>
      </c>
      <c r="J69" s="179">
        <v>67.5</v>
      </c>
      <c r="K69" s="180">
        <f t="shared" si="9"/>
        <v>135</v>
      </c>
      <c r="L69" s="180">
        <v>21</v>
      </c>
      <c r="M69" s="180">
        <f t="shared" si="10"/>
        <v>0</v>
      </c>
      <c r="N69" s="180">
        <v>0</v>
      </c>
      <c r="O69" s="180">
        <f t="shared" si="11"/>
        <v>0</v>
      </c>
      <c r="P69" s="180">
        <v>0</v>
      </c>
      <c r="Q69" s="180">
        <f t="shared" si="12"/>
        <v>0</v>
      </c>
      <c r="R69" s="180"/>
      <c r="S69" s="180" t="s">
        <v>230</v>
      </c>
      <c r="T69" s="181" t="s">
        <v>222</v>
      </c>
      <c r="U69" s="160">
        <v>0</v>
      </c>
      <c r="V69" s="160">
        <f t="shared" si="13"/>
        <v>0</v>
      </c>
      <c r="W69" s="160"/>
      <c r="X69" s="151"/>
      <c r="Y69" s="151"/>
      <c r="Z69" s="151"/>
      <c r="AA69" s="151"/>
      <c r="AB69" s="151"/>
      <c r="AC69" s="151"/>
      <c r="AD69" s="151"/>
      <c r="AE69" s="151"/>
      <c r="AF69" s="151"/>
      <c r="AG69" s="151" t="s">
        <v>247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75">
        <v>52</v>
      </c>
      <c r="B70" s="176" t="s">
        <v>747</v>
      </c>
      <c r="C70" s="184" t="s">
        <v>748</v>
      </c>
      <c r="D70" s="177" t="s">
        <v>672</v>
      </c>
      <c r="E70" s="178">
        <v>1</v>
      </c>
      <c r="F70" s="179"/>
      <c r="G70" s="180">
        <f t="shared" si="7"/>
        <v>0</v>
      </c>
      <c r="H70" s="179">
        <v>0</v>
      </c>
      <c r="I70" s="180">
        <f t="shared" si="8"/>
        <v>0</v>
      </c>
      <c r="J70" s="179">
        <v>82</v>
      </c>
      <c r="K70" s="180">
        <f t="shared" si="9"/>
        <v>82</v>
      </c>
      <c r="L70" s="180">
        <v>21</v>
      </c>
      <c r="M70" s="180">
        <f t="shared" si="10"/>
        <v>0</v>
      </c>
      <c r="N70" s="180">
        <v>0</v>
      </c>
      <c r="O70" s="180">
        <f t="shared" si="11"/>
        <v>0</v>
      </c>
      <c r="P70" s="180">
        <v>0</v>
      </c>
      <c r="Q70" s="180">
        <f t="shared" si="12"/>
        <v>0</v>
      </c>
      <c r="R70" s="180"/>
      <c r="S70" s="180" t="s">
        <v>230</v>
      </c>
      <c r="T70" s="181" t="s">
        <v>222</v>
      </c>
      <c r="U70" s="160">
        <v>0</v>
      </c>
      <c r="V70" s="160">
        <f t="shared" si="13"/>
        <v>0</v>
      </c>
      <c r="W70" s="160"/>
      <c r="X70" s="151"/>
      <c r="Y70" s="151"/>
      <c r="Z70" s="151"/>
      <c r="AA70" s="151"/>
      <c r="AB70" s="151"/>
      <c r="AC70" s="151"/>
      <c r="AD70" s="151"/>
      <c r="AE70" s="151"/>
      <c r="AF70" s="151"/>
      <c r="AG70" s="151" t="s">
        <v>247</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75">
        <v>53</v>
      </c>
      <c r="B71" s="176" t="s">
        <v>749</v>
      </c>
      <c r="C71" s="184" t="s">
        <v>750</v>
      </c>
      <c r="D71" s="177" t="s">
        <v>672</v>
      </c>
      <c r="E71" s="178">
        <v>1</v>
      </c>
      <c r="F71" s="179"/>
      <c r="G71" s="180">
        <f t="shared" si="7"/>
        <v>0</v>
      </c>
      <c r="H71" s="179">
        <v>0</v>
      </c>
      <c r="I71" s="180">
        <f t="shared" si="8"/>
        <v>0</v>
      </c>
      <c r="J71" s="179">
        <v>1096</v>
      </c>
      <c r="K71" s="180">
        <f t="shared" si="9"/>
        <v>1096</v>
      </c>
      <c r="L71" s="180">
        <v>21</v>
      </c>
      <c r="M71" s="180">
        <f t="shared" si="10"/>
        <v>0</v>
      </c>
      <c r="N71" s="180">
        <v>0</v>
      </c>
      <c r="O71" s="180">
        <f t="shared" si="11"/>
        <v>0</v>
      </c>
      <c r="P71" s="180">
        <v>0</v>
      </c>
      <c r="Q71" s="180">
        <f t="shared" si="12"/>
        <v>0</v>
      </c>
      <c r="R71" s="180"/>
      <c r="S71" s="180" t="s">
        <v>230</v>
      </c>
      <c r="T71" s="181" t="s">
        <v>222</v>
      </c>
      <c r="U71" s="160">
        <v>0</v>
      </c>
      <c r="V71" s="160">
        <f t="shared" si="13"/>
        <v>0</v>
      </c>
      <c r="W71" s="160"/>
      <c r="X71" s="151"/>
      <c r="Y71" s="151"/>
      <c r="Z71" s="151"/>
      <c r="AA71" s="151"/>
      <c r="AB71" s="151"/>
      <c r="AC71" s="151"/>
      <c r="AD71" s="151"/>
      <c r="AE71" s="151"/>
      <c r="AF71" s="151"/>
      <c r="AG71" s="151" t="s">
        <v>247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75">
        <v>54</v>
      </c>
      <c r="B72" s="176" t="s">
        <v>751</v>
      </c>
      <c r="C72" s="184" t="s">
        <v>752</v>
      </c>
      <c r="D72" s="177" t="s">
        <v>672</v>
      </c>
      <c r="E72" s="178">
        <v>2</v>
      </c>
      <c r="F72" s="179"/>
      <c r="G72" s="180">
        <f t="shared" si="7"/>
        <v>0</v>
      </c>
      <c r="H72" s="179">
        <v>0</v>
      </c>
      <c r="I72" s="180">
        <f t="shared" si="8"/>
        <v>0</v>
      </c>
      <c r="J72" s="179">
        <v>135</v>
      </c>
      <c r="K72" s="180">
        <f t="shared" si="9"/>
        <v>270</v>
      </c>
      <c r="L72" s="180">
        <v>21</v>
      </c>
      <c r="M72" s="180">
        <f t="shared" si="10"/>
        <v>0</v>
      </c>
      <c r="N72" s="180">
        <v>0</v>
      </c>
      <c r="O72" s="180">
        <f t="shared" si="11"/>
        <v>0</v>
      </c>
      <c r="P72" s="180">
        <v>0</v>
      </c>
      <c r="Q72" s="180">
        <f t="shared" si="12"/>
        <v>0</v>
      </c>
      <c r="R72" s="180"/>
      <c r="S72" s="180" t="s">
        <v>230</v>
      </c>
      <c r="T72" s="181" t="s">
        <v>222</v>
      </c>
      <c r="U72" s="160">
        <v>0</v>
      </c>
      <c r="V72" s="160">
        <f t="shared" si="13"/>
        <v>0</v>
      </c>
      <c r="W72" s="160"/>
      <c r="X72" s="151"/>
      <c r="Y72" s="151"/>
      <c r="Z72" s="151"/>
      <c r="AA72" s="151"/>
      <c r="AB72" s="151"/>
      <c r="AC72" s="151"/>
      <c r="AD72" s="151"/>
      <c r="AE72" s="151"/>
      <c r="AF72" s="151"/>
      <c r="AG72" s="151" t="s">
        <v>247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75">
        <v>55</v>
      </c>
      <c r="B73" s="176" t="s">
        <v>753</v>
      </c>
      <c r="C73" s="184" t="s">
        <v>754</v>
      </c>
      <c r="D73" s="177" t="s">
        <v>672</v>
      </c>
      <c r="E73" s="178">
        <v>2</v>
      </c>
      <c r="F73" s="179"/>
      <c r="G73" s="180">
        <f t="shared" ref="G73:G102" si="14">ROUND(E73*F73,2)</f>
        <v>0</v>
      </c>
      <c r="H73" s="179">
        <v>0</v>
      </c>
      <c r="I73" s="180">
        <f t="shared" ref="I73:I102" si="15">ROUND(E73*H73,2)</f>
        <v>0</v>
      </c>
      <c r="J73" s="179">
        <v>135</v>
      </c>
      <c r="K73" s="180">
        <f t="shared" ref="K73:K102" si="16">ROUND(E73*J73,2)</f>
        <v>270</v>
      </c>
      <c r="L73" s="180">
        <v>21</v>
      </c>
      <c r="M73" s="180">
        <f t="shared" ref="M73:M102" si="17">G73*(1+L73/100)</f>
        <v>0</v>
      </c>
      <c r="N73" s="180">
        <v>0</v>
      </c>
      <c r="O73" s="180">
        <f t="shared" ref="O73:O102" si="18">ROUND(E73*N73,2)</f>
        <v>0</v>
      </c>
      <c r="P73" s="180">
        <v>0</v>
      </c>
      <c r="Q73" s="180">
        <f t="shared" ref="Q73:Q102" si="19">ROUND(E73*P73,2)</f>
        <v>0</v>
      </c>
      <c r="R73" s="180"/>
      <c r="S73" s="180" t="s">
        <v>230</v>
      </c>
      <c r="T73" s="181" t="s">
        <v>222</v>
      </c>
      <c r="U73" s="160">
        <v>0</v>
      </c>
      <c r="V73" s="160">
        <f t="shared" ref="V73:V102" si="20">ROUND(E73*U73,2)</f>
        <v>0</v>
      </c>
      <c r="W73" s="160"/>
      <c r="X73" s="151"/>
      <c r="Y73" s="151"/>
      <c r="Z73" s="151"/>
      <c r="AA73" s="151"/>
      <c r="AB73" s="151"/>
      <c r="AC73" s="151"/>
      <c r="AD73" s="151"/>
      <c r="AE73" s="151"/>
      <c r="AF73" s="151"/>
      <c r="AG73" s="151" t="s">
        <v>247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75">
        <v>56</v>
      </c>
      <c r="B74" s="176" t="s">
        <v>755</v>
      </c>
      <c r="C74" s="184" t="s">
        <v>756</v>
      </c>
      <c r="D74" s="177" t="s">
        <v>672</v>
      </c>
      <c r="E74" s="178">
        <v>15</v>
      </c>
      <c r="F74" s="179"/>
      <c r="G74" s="180">
        <f t="shared" si="14"/>
        <v>0</v>
      </c>
      <c r="H74" s="179">
        <v>0</v>
      </c>
      <c r="I74" s="180">
        <f t="shared" si="15"/>
        <v>0</v>
      </c>
      <c r="J74" s="179">
        <v>130</v>
      </c>
      <c r="K74" s="180">
        <f t="shared" si="16"/>
        <v>1950</v>
      </c>
      <c r="L74" s="180">
        <v>21</v>
      </c>
      <c r="M74" s="180">
        <f t="shared" si="17"/>
        <v>0</v>
      </c>
      <c r="N74" s="180">
        <v>0</v>
      </c>
      <c r="O74" s="180">
        <f t="shared" si="18"/>
        <v>0</v>
      </c>
      <c r="P74" s="180">
        <v>0</v>
      </c>
      <c r="Q74" s="180">
        <f t="shared" si="19"/>
        <v>0</v>
      </c>
      <c r="R74" s="180"/>
      <c r="S74" s="180" t="s">
        <v>230</v>
      </c>
      <c r="T74" s="181" t="s">
        <v>222</v>
      </c>
      <c r="U74" s="160">
        <v>0</v>
      </c>
      <c r="V74" s="160">
        <f t="shared" si="20"/>
        <v>0</v>
      </c>
      <c r="W74" s="160"/>
      <c r="X74" s="151"/>
      <c r="Y74" s="151"/>
      <c r="Z74" s="151"/>
      <c r="AA74" s="151"/>
      <c r="AB74" s="151"/>
      <c r="AC74" s="151"/>
      <c r="AD74" s="151"/>
      <c r="AE74" s="151"/>
      <c r="AF74" s="151"/>
      <c r="AG74" s="151" t="s">
        <v>247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75">
        <v>57</v>
      </c>
      <c r="B75" s="176" t="s">
        <v>757</v>
      </c>
      <c r="C75" s="184" t="s">
        <v>758</v>
      </c>
      <c r="D75" s="177" t="s">
        <v>672</v>
      </c>
      <c r="E75" s="178">
        <v>15</v>
      </c>
      <c r="F75" s="179"/>
      <c r="G75" s="180">
        <f t="shared" si="14"/>
        <v>0</v>
      </c>
      <c r="H75" s="179">
        <v>0</v>
      </c>
      <c r="I75" s="180">
        <f t="shared" si="15"/>
        <v>0</v>
      </c>
      <c r="J75" s="179">
        <v>165</v>
      </c>
      <c r="K75" s="180">
        <f t="shared" si="16"/>
        <v>2475</v>
      </c>
      <c r="L75" s="180">
        <v>21</v>
      </c>
      <c r="M75" s="180">
        <f t="shared" si="17"/>
        <v>0</v>
      </c>
      <c r="N75" s="180">
        <v>0</v>
      </c>
      <c r="O75" s="180">
        <f t="shared" si="18"/>
        <v>0</v>
      </c>
      <c r="P75" s="180">
        <v>0</v>
      </c>
      <c r="Q75" s="180">
        <f t="shared" si="19"/>
        <v>0</v>
      </c>
      <c r="R75" s="180"/>
      <c r="S75" s="180" t="s">
        <v>230</v>
      </c>
      <c r="T75" s="181" t="s">
        <v>222</v>
      </c>
      <c r="U75" s="160">
        <v>0</v>
      </c>
      <c r="V75" s="160">
        <f t="shared" si="20"/>
        <v>0</v>
      </c>
      <c r="W75" s="160"/>
      <c r="X75" s="151"/>
      <c r="Y75" s="151"/>
      <c r="Z75" s="151"/>
      <c r="AA75" s="151"/>
      <c r="AB75" s="151"/>
      <c r="AC75" s="151"/>
      <c r="AD75" s="151"/>
      <c r="AE75" s="151"/>
      <c r="AF75" s="151"/>
      <c r="AG75" s="151" t="s">
        <v>247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75">
        <v>58</v>
      </c>
      <c r="B76" s="176" t="s">
        <v>759</v>
      </c>
      <c r="C76" s="184" t="s">
        <v>760</v>
      </c>
      <c r="D76" s="177" t="s">
        <v>672</v>
      </c>
      <c r="E76" s="178">
        <v>1</v>
      </c>
      <c r="F76" s="179"/>
      <c r="G76" s="180">
        <f t="shared" si="14"/>
        <v>0</v>
      </c>
      <c r="H76" s="179">
        <v>0</v>
      </c>
      <c r="I76" s="180">
        <f t="shared" si="15"/>
        <v>0</v>
      </c>
      <c r="J76" s="179">
        <v>165</v>
      </c>
      <c r="K76" s="180">
        <f t="shared" si="16"/>
        <v>165</v>
      </c>
      <c r="L76" s="180">
        <v>21</v>
      </c>
      <c r="M76" s="180">
        <f t="shared" si="17"/>
        <v>0</v>
      </c>
      <c r="N76" s="180">
        <v>0</v>
      </c>
      <c r="O76" s="180">
        <f t="shared" si="18"/>
        <v>0</v>
      </c>
      <c r="P76" s="180">
        <v>0</v>
      </c>
      <c r="Q76" s="180">
        <f t="shared" si="19"/>
        <v>0</v>
      </c>
      <c r="R76" s="180"/>
      <c r="S76" s="180" t="s">
        <v>230</v>
      </c>
      <c r="T76" s="181" t="s">
        <v>222</v>
      </c>
      <c r="U76" s="160">
        <v>0</v>
      </c>
      <c r="V76" s="160">
        <f t="shared" si="20"/>
        <v>0</v>
      </c>
      <c r="W76" s="160"/>
      <c r="X76" s="151"/>
      <c r="Y76" s="151"/>
      <c r="Z76" s="151"/>
      <c r="AA76" s="151"/>
      <c r="AB76" s="151"/>
      <c r="AC76" s="151"/>
      <c r="AD76" s="151"/>
      <c r="AE76" s="151"/>
      <c r="AF76" s="151"/>
      <c r="AG76" s="151" t="s">
        <v>247</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75">
        <v>59</v>
      </c>
      <c r="B77" s="176" t="s">
        <v>761</v>
      </c>
      <c r="C77" s="184" t="s">
        <v>762</v>
      </c>
      <c r="D77" s="177" t="s">
        <v>672</v>
      </c>
      <c r="E77" s="178">
        <v>1</v>
      </c>
      <c r="F77" s="179"/>
      <c r="G77" s="180">
        <f t="shared" si="14"/>
        <v>0</v>
      </c>
      <c r="H77" s="179">
        <v>0</v>
      </c>
      <c r="I77" s="180">
        <f t="shared" si="15"/>
        <v>0</v>
      </c>
      <c r="J77" s="179">
        <v>165</v>
      </c>
      <c r="K77" s="180">
        <f t="shared" si="16"/>
        <v>165</v>
      </c>
      <c r="L77" s="180">
        <v>21</v>
      </c>
      <c r="M77" s="180">
        <f t="shared" si="17"/>
        <v>0</v>
      </c>
      <c r="N77" s="180">
        <v>0</v>
      </c>
      <c r="O77" s="180">
        <f t="shared" si="18"/>
        <v>0</v>
      </c>
      <c r="P77" s="180">
        <v>0</v>
      </c>
      <c r="Q77" s="180">
        <f t="shared" si="19"/>
        <v>0</v>
      </c>
      <c r="R77" s="180"/>
      <c r="S77" s="180" t="s">
        <v>230</v>
      </c>
      <c r="T77" s="181" t="s">
        <v>222</v>
      </c>
      <c r="U77" s="160">
        <v>0</v>
      </c>
      <c r="V77" s="160">
        <f t="shared" si="20"/>
        <v>0</v>
      </c>
      <c r="W77" s="160"/>
      <c r="X77" s="151"/>
      <c r="Y77" s="151"/>
      <c r="Z77" s="151"/>
      <c r="AA77" s="151"/>
      <c r="AB77" s="151"/>
      <c r="AC77" s="151"/>
      <c r="AD77" s="151"/>
      <c r="AE77" s="151"/>
      <c r="AF77" s="151"/>
      <c r="AG77" s="151" t="s">
        <v>247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75">
        <v>60</v>
      </c>
      <c r="B78" s="176" t="s">
        <v>763</v>
      </c>
      <c r="C78" s="184" t="s">
        <v>764</v>
      </c>
      <c r="D78" s="177" t="s">
        <v>672</v>
      </c>
      <c r="E78" s="178">
        <v>15</v>
      </c>
      <c r="F78" s="179"/>
      <c r="G78" s="180">
        <f t="shared" si="14"/>
        <v>0</v>
      </c>
      <c r="H78" s="179">
        <v>0</v>
      </c>
      <c r="I78" s="180">
        <f t="shared" si="15"/>
        <v>0</v>
      </c>
      <c r="J78" s="179">
        <v>145</v>
      </c>
      <c r="K78" s="180">
        <f t="shared" si="16"/>
        <v>2175</v>
      </c>
      <c r="L78" s="180">
        <v>21</v>
      </c>
      <c r="M78" s="180">
        <f t="shared" si="17"/>
        <v>0</v>
      </c>
      <c r="N78" s="180">
        <v>0</v>
      </c>
      <c r="O78" s="180">
        <f t="shared" si="18"/>
        <v>0</v>
      </c>
      <c r="P78" s="180">
        <v>0</v>
      </c>
      <c r="Q78" s="180">
        <f t="shared" si="19"/>
        <v>0</v>
      </c>
      <c r="R78" s="180"/>
      <c r="S78" s="180" t="s">
        <v>230</v>
      </c>
      <c r="T78" s="181" t="s">
        <v>222</v>
      </c>
      <c r="U78" s="160">
        <v>0</v>
      </c>
      <c r="V78" s="160">
        <f t="shared" si="20"/>
        <v>0</v>
      </c>
      <c r="W78" s="160"/>
      <c r="X78" s="151"/>
      <c r="Y78" s="151"/>
      <c r="Z78" s="151"/>
      <c r="AA78" s="151"/>
      <c r="AB78" s="151"/>
      <c r="AC78" s="151"/>
      <c r="AD78" s="151"/>
      <c r="AE78" s="151"/>
      <c r="AF78" s="151"/>
      <c r="AG78" s="151" t="s">
        <v>247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75">
        <v>61</v>
      </c>
      <c r="B79" s="176" t="s">
        <v>765</v>
      </c>
      <c r="C79" s="184" t="s">
        <v>766</v>
      </c>
      <c r="D79" s="177" t="s">
        <v>672</v>
      </c>
      <c r="E79" s="178">
        <v>4</v>
      </c>
      <c r="F79" s="179"/>
      <c r="G79" s="180">
        <f t="shared" si="14"/>
        <v>0</v>
      </c>
      <c r="H79" s="179">
        <v>0</v>
      </c>
      <c r="I79" s="180">
        <f t="shared" si="15"/>
        <v>0</v>
      </c>
      <c r="J79" s="179">
        <v>142</v>
      </c>
      <c r="K79" s="180">
        <f t="shared" si="16"/>
        <v>568</v>
      </c>
      <c r="L79" s="180">
        <v>21</v>
      </c>
      <c r="M79" s="180">
        <f t="shared" si="17"/>
        <v>0</v>
      </c>
      <c r="N79" s="180">
        <v>0</v>
      </c>
      <c r="O79" s="180">
        <f t="shared" si="18"/>
        <v>0</v>
      </c>
      <c r="P79" s="180">
        <v>0</v>
      </c>
      <c r="Q79" s="180">
        <f t="shared" si="19"/>
        <v>0</v>
      </c>
      <c r="R79" s="180"/>
      <c r="S79" s="180" t="s">
        <v>230</v>
      </c>
      <c r="T79" s="181" t="s">
        <v>222</v>
      </c>
      <c r="U79" s="160">
        <v>0</v>
      </c>
      <c r="V79" s="160">
        <f t="shared" si="20"/>
        <v>0</v>
      </c>
      <c r="W79" s="160"/>
      <c r="X79" s="151"/>
      <c r="Y79" s="151"/>
      <c r="Z79" s="151"/>
      <c r="AA79" s="151"/>
      <c r="AB79" s="151"/>
      <c r="AC79" s="151"/>
      <c r="AD79" s="151"/>
      <c r="AE79" s="151"/>
      <c r="AF79" s="151"/>
      <c r="AG79" s="151" t="s">
        <v>247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75">
        <v>62</v>
      </c>
      <c r="B80" s="176" t="s">
        <v>767</v>
      </c>
      <c r="C80" s="184" t="s">
        <v>768</v>
      </c>
      <c r="D80" s="177" t="s">
        <v>672</v>
      </c>
      <c r="E80" s="178">
        <v>10</v>
      </c>
      <c r="F80" s="179"/>
      <c r="G80" s="180">
        <f t="shared" si="14"/>
        <v>0</v>
      </c>
      <c r="H80" s="179">
        <v>0</v>
      </c>
      <c r="I80" s="180">
        <f t="shared" si="15"/>
        <v>0</v>
      </c>
      <c r="J80" s="179">
        <v>135</v>
      </c>
      <c r="K80" s="180">
        <f t="shared" si="16"/>
        <v>1350</v>
      </c>
      <c r="L80" s="180">
        <v>21</v>
      </c>
      <c r="M80" s="180">
        <f t="shared" si="17"/>
        <v>0</v>
      </c>
      <c r="N80" s="180">
        <v>0</v>
      </c>
      <c r="O80" s="180">
        <f t="shared" si="18"/>
        <v>0</v>
      </c>
      <c r="P80" s="180">
        <v>0</v>
      </c>
      <c r="Q80" s="180">
        <f t="shared" si="19"/>
        <v>0</v>
      </c>
      <c r="R80" s="180"/>
      <c r="S80" s="180" t="s">
        <v>230</v>
      </c>
      <c r="T80" s="181" t="s">
        <v>222</v>
      </c>
      <c r="U80" s="160">
        <v>0</v>
      </c>
      <c r="V80" s="160">
        <f t="shared" si="20"/>
        <v>0</v>
      </c>
      <c r="W80" s="160"/>
      <c r="X80" s="151"/>
      <c r="Y80" s="151"/>
      <c r="Z80" s="151"/>
      <c r="AA80" s="151"/>
      <c r="AB80" s="151"/>
      <c r="AC80" s="151"/>
      <c r="AD80" s="151"/>
      <c r="AE80" s="151"/>
      <c r="AF80" s="151"/>
      <c r="AG80" s="151" t="s">
        <v>247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75">
        <v>63</v>
      </c>
      <c r="B81" s="176" t="s">
        <v>769</v>
      </c>
      <c r="C81" s="184" t="s">
        <v>770</v>
      </c>
      <c r="D81" s="177" t="s">
        <v>672</v>
      </c>
      <c r="E81" s="178">
        <v>6</v>
      </c>
      <c r="F81" s="179"/>
      <c r="G81" s="180">
        <f t="shared" si="14"/>
        <v>0</v>
      </c>
      <c r="H81" s="179">
        <v>0</v>
      </c>
      <c r="I81" s="180">
        <f t="shared" si="15"/>
        <v>0</v>
      </c>
      <c r="J81" s="179">
        <v>260</v>
      </c>
      <c r="K81" s="180">
        <f t="shared" si="16"/>
        <v>1560</v>
      </c>
      <c r="L81" s="180">
        <v>21</v>
      </c>
      <c r="M81" s="180">
        <f t="shared" si="17"/>
        <v>0</v>
      </c>
      <c r="N81" s="180">
        <v>0</v>
      </c>
      <c r="O81" s="180">
        <f t="shared" si="18"/>
        <v>0</v>
      </c>
      <c r="P81" s="180">
        <v>0</v>
      </c>
      <c r="Q81" s="180">
        <f t="shared" si="19"/>
        <v>0</v>
      </c>
      <c r="R81" s="180"/>
      <c r="S81" s="180" t="s">
        <v>230</v>
      </c>
      <c r="T81" s="181" t="s">
        <v>222</v>
      </c>
      <c r="U81" s="160">
        <v>0</v>
      </c>
      <c r="V81" s="160">
        <f t="shared" si="20"/>
        <v>0</v>
      </c>
      <c r="W81" s="160"/>
      <c r="X81" s="151"/>
      <c r="Y81" s="151"/>
      <c r="Z81" s="151"/>
      <c r="AA81" s="151"/>
      <c r="AB81" s="151"/>
      <c r="AC81" s="151"/>
      <c r="AD81" s="151"/>
      <c r="AE81" s="151"/>
      <c r="AF81" s="151"/>
      <c r="AG81" s="151" t="s">
        <v>247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75">
        <v>64</v>
      </c>
      <c r="B82" s="176" t="s">
        <v>771</v>
      </c>
      <c r="C82" s="184" t="s">
        <v>772</v>
      </c>
      <c r="D82" s="177" t="s">
        <v>672</v>
      </c>
      <c r="E82" s="178">
        <v>6</v>
      </c>
      <c r="F82" s="179"/>
      <c r="G82" s="180">
        <f t="shared" si="14"/>
        <v>0</v>
      </c>
      <c r="H82" s="179">
        <v>0</v>
      </c>
      <c r="I82" s="180">
        <f t="shared" si="15"/>
        <v>0</v>
      </c>
      <c r="J82" s="179">
        <v>1420</v>
      </c>
      <c r="K82" s="180">
        <f t="shared" si="16"/>
        <v>8520</v>
      </c>
      <c r="L82" s="180">
        <v>21</v>
      </c>
      <c r="M82" s="180">
        <f t="shared" si="17"/>
        <v>0</v>
      </c>
      <c r="N82" s="180">
        <v>0</v>
      </c>
      <c r="O82" s="180">
        <f t="shared" si="18"/>
        <v>0</v>
      </c>
      <c r="P82" s="180">
        <v>0</v>
      </c>
      <c r="Q82" s="180">
        <f t="shared" si="19"/>
        <v>0</v>
      </c>
      <c r="R82" s="180"/>
      <c r="S82" s="180" t="s">
        <v>230</v>
      </c>
      <c r="T82" s="181" t="s">
        <v>222</v>
      </c>
      <c r="U82" s="160">
        <v>0</v>
      </c>
      <c r="V82" s="160">
        <f t="shared" si="20"/>
        <v>0</v>
      </c>
      <c r="W82" s="160"/>
      <c r="X82" s="151"/>
      <c r="Y82" s="151"/>
      <c r="Z82" s="151"/>
      <c r="AA82" s="151"/>
      <c r="AB82" s="151"/>
      <c r="AC82" s="151"/>
      <c r="AD82" s="151"/>
      <c r="AE82" s="151"/>
      <c r="AF82" s="151"/>
      <c r="AG82" s="151" t="s">
        <v>247</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75">
        <v>65</v>
      </c>
      <c r="B83" s="176" t="s">
        <v>773</v>
      </c>
      <c r="C83" s="184" t="s">
        <v>774</v>
      </c>
      <c r="D83" s="177" t="s">
        <v>672</v>
      </c>
      <c r="E83" s="178">
        <v>1</v>
      </c>
      <c r="F83" s="179"/>
      <c r="G83" s="180">
        <f t="shared" si="14"/>
        <v>0</v>
      </c>
      <c r="H83" s="179">
        <v>0</v>
      </c>
      <c r="I83" s="180">
        <f t="shared" si="15"/>
        <v>0</v>
      </c>
      <c r="J83" s="179">
        <v>3500</v>
      </c>
      <c r="K83" s="180">
        <f t="shared" si="16"/>
        <v>3500</v>
      </c>
      <c r="L83" s="180">
        <v>21</v>
      </c>
      <c r="M83" s="180">
        <f t="shared" si="17"/>
        <v>0</v>
      </c>
      <c r="N83" s="180">
        <v>0</v>
      </c>
      <c r="O83" s="180">
        <f t="shared" si="18"/>
        <v>0</v>
      </c>
      <c r="P83" s="180">
        <v>0</v>
      </c>
      <c r="Q83" s="180">
        <f t="shared" si="19"/>
        <v>0</v>
      </c>
      <c r="R83" s="180"/>
      <c r="S83" s="180" t="s">
        <v>230</v>
      </c>
      <c r="T83" s="181" t="s">
        <v>222</v>
      </c>
      <c r="U83" s="160">
        <v>0</v>
      </c>
      <c r="V83" s="160">
        <f t="shared" si="20"/>
        <v>0</v>
      </c>
      <c r="W83" s="160"/>
      <c r="X83" s="151"/>
      <c r="Y83" s="151"/>
      <c r="Z83" s="151"/>
      <c r="AA83" s="151"/>
      <c r="AB83" s="151"/>
      <c r="AC83" s="151"/>
      <c r="AD83" s="151"/>
      <c r="AE83" s="151"/>
      <c r="AF83" s="151"/>
      <c r="AG83" s="151" t="s">
        <v>247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75">
        <v>66</v>
      </c>
      <c r="B84" s="176" t="s">
        <v>775</v>
      </c>
      <c r="C84" s="184" t="s">
        <v>776</v>
      </c>
      <c r="D84" s="177" t="s">
        <v>672</v>
      </c>
      <c r="E84" s="178">
        <v>2</v>
      </c>
      <c r="F84" s="179"/>
      <c r="G84" s="180">
        <f t="shared" si="14"/>
        <v>0</v>
      </c>
      <c r="H84" s="179">
        <v>0</v>
      </c>
      <c r="I84" s="180">
        <f t="shared" si="15"/>
        <v>0</v>
      </c>
      <c r="J84" s="179">
        <v>295</v>
      </c>
      <c r="K84" s="180">
        <f t="shared" si="16"/>
        <v>590</v>
      </c>
      <c r="L84" s="180">
        <v>21</v>
      </c>
      <c r="M84" s="180">
        <f t="shared" si="17"/>
        <v>0</v>
      </c>
      <c r="N84" s="180">
        <v>0</v>
      </c>
      <c r="O84" s="180">
        <f t="shared" si="18"/>
        <v>0</v>
      </c>
      <c r="P84" s="180">
        <v>0</v>
      </c>
      <c r="Q84" s="180">
        <f t="shared" si="19"/>
        <v>0</v>
      </c>
      <c r="R84" s="180"/>
      <c r="S84" s="180" t="s">
        <v>230</v>
      </c>
      <c r="T84" s="181" t="s">
        <v>222</v>
      </c>
      <c r="U84" s="160">
        <v>0</v>
      </c>
      <c r="V84" s="160">
        <f t="shared" si="20"/>
        <v>0</v>
      </c>
      <c r="W84" s="160"/>
      <c r="X84" s="151"/>
      <c r="Y84" s="151"/>
      <c r="Z84" s="151"/>
      <c r="AA84" s="151"/>
      <c r="AB84" s="151"/>
      <c r="AC84" s="151"/>
      <c r="AD84" s="151"/>
      <c r="AE84" s="151"/>
      <c r="AF84" s="151"/>
      <c r="AG84" s="151" t="s">
        <v>247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75">
        <v>67</v>
      </c>
      <c r="B85" s="176" t="s">
        <v>777</v>
      </c>
      <c r="C85" s="184" t="s">
        <v>778</v>
      </c>
      <c r="D85" s="177" t="s">
        <v>672</v>
      </c>
      <c r="E85" s="178">
        <v>3</v>
      </c>
      <c r="F85" s="179"/>
      <c r="G85" s="180">
        <f t="shared" si="14"/>
        <v>0</v>
      </c>
      <c r="H85" s="179">
        <v>0</v>
      </c>
      <c r="I85" s="180">
        <f t="shared" si="15"/>
        <v>0</v>
      </c>
      <c r="J85" s="179">
        <v>550</v>
      </c>
      <c r="K85" s="180">
        <f t="shared" si="16"/>
        <v>1650</v>
      </c>
      <c r="L85" s="180">
        <v>21</v>
      </c>
      <c r="M85" s="180">
        <f t="shared" si="17"/>
        <v>0</v>
      </c>
      <c r="N85" s="180">
        <v>0</v>
      </c>
      <c r="O85" s="180">
        <f t="shared" si="18"/>
        <v>0</v>
      </c>
      <c r="P85" s="180">
        <v>0</v>
      </c>
      <c r="Q85" s="180">
        <f t="shared" si="19"/>
        <v>0</v>
      </c>
      <c r="R85" s="180"/>
      <c r="S85" s="180" t="s">
        <v>230</v>
      </c>
      <c r="T85" s="181" t="s">
        <v>222</v>
      </c>
      <c r="U85" s="160">
        <v>0</v>
      </c>
      <c r="V85" s="160">
        <f t="shared" si="20"/>
        <v>0</v>
      </c>
      <c r="W85" s="160"/>
      <c r="X85" s="151"/>
      <c r="Y85" s="151"/>
      <c r="Z85" s="151"/>
      <c r="AA85" s="151"/>
      <c r="AB85" s="151"/>
      <c r="AC85" s="151"/>
      <c r="AD85" s="151"/>
      <c r="AE85" s="151"/>
      <c r="AF85" s="151"/>
      <c r="AG85" s="151" t="s">
        <v>247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75">
        <v>68</v>
      </c>
      <c r="B86" s="176" t="s">
        <v>779</v>
      </c>
      <c r="C86" s="184" t="s">
        <v>780</v>
      </c>
      <c r="D86" s="177" t="s">
        <v>672</v>
      </c>
      <c r="E86" s="178">
        <v>1</v>
      </c>
      <c r="F86" s="179"/>
      <c r="G86" s="180">
        <f t="shared" si="14"/>
        <v>0</v>
      </c>
      <c r="H86" s="179">
        <v>0</v>
      </c>
      <c r="I86" s="180">
        <f t="shared" si="15"/>
        <v>0</v>
      </c>
      <c r="J86" s="179">
        <v>1120</v>
      </c>
      <c r="K86" s="180">
        <f t="shared" si="16"/>
        <v>1120</v>
      </c>
      <c r="L86" s="180">
        <v>21</v>
      </c>
      <c r="M86" s="180">
        <f t="shared" si="17"/>
        <v>0</v>
      </c>
      <c r="N86" s="180">
        <v>0</v>
      </c>
      <c r="O86" s="180">
        <f t="shared" si="18"/>
        <v>0</v>
      </c>
      <c r="P86" s="180">
        <v>0</v>
      </c>
      <c r="Q86" s="180">
        <f t="shared" si="19"/>
        <v>0</v>
      </c>
      <c r="R86" s="180"/>
      <c r="S86" s="180" t="s">
        <v>230</v>
      </c>
      <c r="T86" s="181" t="s">
        <v>222</v>
      </c>
      <c r="U86" s="160">
        <v>0</v>
      </c>
      <c r="V86" s="160">
        <f t="shared" si="20"/>
        <v>0</v>
      </c>
      <c r="W86" s="160"/>
      <c r="X86" s="151"/>
      <c r="Y86" s="151"/>
      <c r="Z86" s="151"/>
      <c r="AA86" s="151"/>
      <c r="AB86" s="151"/>
      <c r="AC86" s="151"/>
      <c r="AD86" s="151"/>
      <c r="AE86" s="151"/>
      <c r="AF86" s="151"/>
      <c r="AG86" s="151" t="s">
        <v>247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75">
        <v>69</v>
      </c>
      <c r="B87" s="176" t="s">
        <v>781</v>
      </c>
      <c r="C87" s="184" t="s">
        <v>782</v>
      </c>
      <c r="D87" s="177" t="s">
        <v>672</v>
      </c>
      <c r="E87" s="178">
        <v>45</v>
      </c>
      <c r="F87" s="179"/>
      <c r="G87" s="180">
        <f t="shared" si="14"/>
        <v>0</v>
      </c>
      <c r="H87" s="179">
        <v>0</v>
      </c>
      <c r="I87" s="180">
        <f t="shared" si="15"/>
        <v>0</v>
      </c>
      <c r="J87" s="179">
        <v>160</v>
      </c>
      <c r="K87" s="180">
        <f t="shared" si="16"/>
        <v>7200</v>
      </c>
      <c r="L87" s="180">
        <v>21</v>
      </c>
      <c r="M87" s="180">
        <f t="shared" si="17"/>
        <v>0</v>
      </c>
      <c r="N87" s="180">
        <v>0</v>
      </c>
      <c r="O87" s="180">
        <f t="shared" si="18"/>
        <v>0</v>
      </c>
      <c r="P87" s="180">
        <v>0</v>
      </c>
      <c r="Q87" s="180">
        <f t="shared" si="19"/>
        <v>0</v>
      </c>
      <c r="R87" s="180"/>
      <c r="S87" s="180" t="s">
        <v>230</v>
      </c>
      <c r="T87" s="181" t="s">
        <v>222</v>
      </c>
      <c r="U87" s="160">
        <v>0</v>
      </c>
      <c r="V87" s="160">
        <f t="shared" si="20"/>
        <v>0</v>
      </c>
      <c r="W87" s="160"/>
      <c r="X87" s="151"/>
      <c r="Y87" s="151"/>
      <c r="Z87" s="151"/>
      <c r="AA87" s="151"/>
      <c r="AB87" s="151"/>
      <c r="AC87" s="151"/>
      <c r="AD87" s="151"/>
      <c r="AE87" s="151"/>
      <c r="AF87" s="151"/>
      <c r="AG87" s="151" t="s">
        <v>247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75">
        <v>70</v>
      </c>
      <c r="B88" s="176" t="s">
        <v>783</v>
      </c>
      <c r="C88" s="184" t="s">
        <v>784</v>
      </c>
      <c r="D88" s="177" t="s">
        <v>672</v>
      </c>
      <c r="E88" s="178">
        <v>12</v>
      </c>
      <c r="F88" s="179"/>
      <c r="G88" s="180">
        <f t="shared" si="14"/>
        <v>0</v>
      </c>
      <c r="H88" s="179">
        <v>0</v>
      </c>
      <c r="I88" s="180">
        <f t="shared" si="15"/>
        <v>0</v>
      </c>
      <c r="J88" s="179">
        <v>150</v>
      </c>
      <c r="K88" s="180">
        <f t="shared" si="16"/>
        <v>1800</v>
      </c>
      <c r="L88" s="180">
        <v>21</v>
      </c>
      <c r="M88" s="180">
        <f t="shared" si="17"/>
        <v>0</v>
      </c>
      <c r="N88" s="180">
        <v>0</v>
      </c>
      <c r="O88" s="180">
        <f t="shared" si="18"/>
        <v>0</v>
      </c>
      <c r="P88" s="180">
        <v>0</v>
      </c>
      <c r="Q88" s="180">
        <f t="shared" si="19"/>
        <v>0</v>
      </c>
      <c r="R88" s="180"/>
      <c r="S88" s="180" t="s">
        <v>230</v>
      </c>
      <c r="T88" s="181" t="s">
        <v>222</v>
      </c>
      <c r="U88" s="160">
        <v>0</v>
      </c>
      <c r="V88" s="160">
        <f t="shared" si="20"/>
        <v>0</v>
      </c>
      <c r="W88" s="160"/>
      <c r="X88" s="151"/>
      <c r="Y88" s="151"/>
      <c r="Z88" s="151"/>
      <c r="AA88" s="151"/>
      <c r="AB88" s="151"/>
      <c r="AC88" s="151"/>
      <c r="AD88" s="151"/>
      <c r="AE88" s="151"/>
      <c r="AF88" s="151"/>
      <c r="AG88" s="151" t="s">
        <v>247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75">
        <v>71</v>
      </c>
      <c r="B89" s="176" t="s">
        <v>785</v>
      </c>
      <c r="C89" s="184" t="s">
        <v>786</v>
      </c>
      <c r="D89" s="177" t="s">
        <v>672</v>
      </c>
      <c r="E89" s="178">
        <v>6</v>
      </c>
      <c r="F89" s="179"/>
      <c r="G89" s="180">
        <f t="shared" si="14"/>
        <v>0</v>
      </c>
      <c r="H89" s="179">
        <v>0</v>
      </c>
      <c r="I89" s="180">
        <f t="shared" si="15"/>
        <v>0</v>
      </c>
      <c r="J89" s="179">
        <v>249</v>
      </c>
      <c r="K89" s="180">
        <f t="shared" si="16"/>
        <v>1494</v>
      </c>
      <c r="L89" s="180">
        <v>21</v>
      </c>
      <c r="M89" s="180">
        <f t="shared" si="17"/>
        <v>0</v>
      </c>
      <c r="N89" s="180">
        <v>0</v>
      </c>
      <c r="O89" s="180">
        <f t="shared" si="18"/>
        <v>0</v>
      </c>
      <c r="P89" s="180">
        <v>0</v>
      </c>
      <c r="Q89" s="180">
        <f t="shared" si="19"/>
        <v>0</v>
      </c>
      <c r="R89" s="180"/>
      <c r="S89" s="180" t="s">
        <v>230</v>
      </c>
      <c r="T89" s="181" t="s">
        <v>222</v>
      </c>
      <c r="U89" s="160">
        <v>0</v>
      </c>
      <c r="V89" s="160">
        <f t="shared" si="20"/>
        <v>0</v>
      </c>
      <c r="W89" s="160"/>
      <c r="X89" s="151"/>
      <c r="Y89" s="151"/>
      <c r="Z89" s="151"/>
      <c r="AA89" s="151"/>
      <c r="AB89" s="151"/>
      <c r="AC89" s="151"/>
      <c r="AD89" s="151"/>
      <c r="AE89" s="151"/>
      <c r="AF89" s="151"/>
      <c r="AG89" s="151" t="s">
        <v>247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75">
        <v>72</v>
      </c>
      <c r="B90" s="176" t="s">
        <v>787</v>
      </c>
      <c r="C90" s="184" t="s">
        <v>788</v>
      </c>
      <c r="D90" s="177" t="s">
        <v>672</v>
      </c>
      <c r="E90" s="178">
        <v>1</v>
      </c>
      <c r="F90" s="179"/>
      <c r="G90" s="180">
        <f t="shared" si="14"/>
        <v>0</v>
      </c>
      <c r="H90" s="179">
        <v>0</v>
      </c>
      <c r="I90" s="180">
        <f t="shared" si="15"/>
        <v>0</v>
      </c>
      <c r="J90" s="179">
        <v>286</v>
      </c>
      <c r="K90" s="180">
        <f t="shared" si="16"/>
        <v>286</v>
      </c>
      <c r="L90" s="180">
        <v>21</v>
      </c>
      <c r="M90" s="180">
        <f t="shared" si="17"/>
        <v>0</v>
      </c>
      <c r="N90" s="180">
        <v>0</v>
      </c>
      <c r="O90" s="180">
        <f t="shared" si="18"/>
        <v>0</v>
      </c>
      <c r="P90" s="180">
        <v>0</v>
      </c>
      <c r="Q90" s="180">
        <f t="shared" si="19"/>
        <v>0</v>
      </c>
      <c r="R90" s="180"/>
      <c r="S90" s="180" t="s">
        <v>230</v>
      </c>
      <c r="T90" s="181" t="s">
        <v>222</v>
      </c>
      <c r="U90" s="160">
        <v>0</v>
      </c>
      <c r="V90" s="160">
        <f t="shared" si="20"/>
        <v>0</v>
      </c>
      <c r="W90" s="160"/>
      <c r="X90" s="151"/>
      <c r="Y90" s="151"/>
      <c r="Z90" s="151"/>
      <c r="AA90" s="151"/>
      <c r="AB90" s="151"/>
      <c r="AC90" s="151"/>
      <c r="AD90" s="151"/>
      <c r="AE90" s="151"/>
      <c r="AF90" s="151"/>
      <c r="AG90" s="151" t="s">
        <v>247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75">
        <v>73</v>
      </c>
      <c r="B91" s="176" t="s">
        <v>789</v>
      </c>
      <c r="C91" s="184" t="s">
        <v>790</v>
      </c>
      <c r="D91" s="177" t="s">
        <v>672</v>
      </c>
      <c r="E91" s="178">
        <v>1</v>
      </c>
      <c r="F91" s="179"/>
      <c r="G91" s="180">
        <f t="shared" si="14"/>
        <v>0</v>
      </c>
      <c r="H91" s="179">
        <v>0</v>
      </c>
      <c r="I91" s="180">
        <f t="shared" si="15"/>
        <v>0</v>
      </c>
      <c r="J91" s="179">
        <v>240</v>
      </c>
      <c r="K91" s="180">
        <f t="shared" si="16"/>
        <v>240</v>
      </c>
      <c r="L91" s="180">
        <v>21</v>
      </c>
      <c r="M91" s="180">
        <f t="shared" si="17"/>
        <v>0</v>
      </c>
      <c r="N91" s="180">
        <v>0</v>
      </c>
      <c r="O91" s="180">
        <f t="shared" si="18"/>
        <v>0</v>
      </c>
      <c r="P91" s="180">
        <v>0</v>
      </c>
      <c r="Q91" s="180">
        <f t="shared" si="19"/>
        <v>0</v>
      </c>
      <c r="R91" s="180"/>
      <c r="S91" s="180" t="s">
        <v>230</v>
      </c>
      <c r="T91" s="181" t="s">
        <v>222</v>
      </c>
      <c r="U91" s="160">
        <v>0</v>
      </c>
      <c r="V91" s="160">
        <f t="shared" si="20"/>
        <v>0</v>
      </c>
      <c r="W91" s="160"/>
      <c r="X91" s="151"/>
      <c r="Y91" s="151"/>
      <c r="Z91" s="151"/>
      <c r="AA91" s="151"/>
      <c r="AB91" s="151"/>
      <c r="AC91" s="151"/>
      <c r="AD91" s="151"/>
      <c r="AE91" s="151"/>
      <c r="AF91" s="151"/>
      <c r="AG91" s="151" t="s">
        <v>247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75">
        <v>74</v>
      </c>
      <c r="B92" s="176" t="s">
        <v>791</v>
      </c>
      <c r="C92" s="184" t="s">
        <v>792</v>
      </c>
      <c r="D92" s="177" t="s">
        <v>672</v>
      </c>
      <c r="E92" s="178">
        <v>1</v>
      </c>
      <c r="F92" s="179"/>
      <c r="G92" s="180">
        <f t="shared" si="14"/>
        <v>0</v>
      </c>
      <c r="H92" s="179">
        <v>0</v>
      </c>
      <c r="I92" s="180">
        <f t="shared" si="15"/>
        <v>0</v>
      </c>
      <c r="J92" s="179">
        <v>240</v>
      </c>
      <c r="K92" s="180">
        <f t="shared" si="16"/>
        <v>240</v>
      </c>
      <c r="L92" s="180">
        <v>21</v>
      </c>
      <c r="M92" s="180">
        <f t="shared" si="17"/>
        <v>0</v>
      </c>
      <c r="N92" s="180">
        <v>0</v>
      </c>
      <c r="O92" s="180">
        <f t="shared" si="18"/>
        <v>0</v>
      </c>
      <c r="P92" s="180">
        <v>0</v>
      </c>
      <c r="Q92" s="180">
        <f t="shared" si="19"/>
        <v>0</v>
      </c>
      <c r="R92" s="180"/>
      <c r="S92" s="180" t="s">
        <v>230</v>
      </c>
      <c r="T92" s="181" t="s">
        <v>222</v>
      </c>
      <c r="U92" s="160">
        <v>0</v>
      </c>
      <c r="V92" s="160">
        <f t="shared" si="20"/>
        <v>0</v>
      </c>
      <c r="W92" s="160"/>
      <c r="X92" s="151"/>
      <c r="Y92" s="151"/>
      <c r="Z92" s="151"/>
      <c r="AA92" s="151"/>
      <c r="AB92" s="151"/>
      <c r="AC92" s="151"/>
      <c r="AD92" s="151"/>
      <c r="AE92" s="151"/>
      <c r="AF92" s="151"/>
      <c r="AG92" s="151" t="s">
        <v>247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75">
        <v>75</v>
      </c>
      <c r="B93" s="176" t="s">
        <v>793</v>
      </c>
      <c r="C93" s="184" t="s">
        <v>794</v>
      </c>
      <c r="D93" s="177" t="s">
        <v>672</v>
      </c>
      <c r="E93" s="178">
        <v>1</v>
      </c>
      <c r="F93" s="179"/>
      <c r="G93" s="180">
        <f t="shared" si="14"/>
        <v>0</v>
      </c>
      <c r="H93" s="179">
        <v>0</v>
      </c>
      <c r="I93" s="180">
        <f t="shared" si="15"/>
        <v>0</v>
      </c>
      <c r="J93" s="179">
        <v>650</v>
      </c>
      <c r="K93" s="180">
        <f t="shared" si="16"/>
        <v>650</v>
      </c>
      <c r="L93" s="180">
        <v>21</v>
      </c>
      <c r="M93" s="180">
        <f t="shared" si="17"/>
        <v>0</v>
      </c>
      <c r="N93" s="180">
        <v>0</v>
      </c>
      <c r="O93" s="180">
        <f t="shared" si="18"/>
        <v>0</v>
      </c>
      <c r="P93" s="180">
        <v>0</v>
      </c>
      <c r="Q93" s="180">
        <f t="shared" si="19"/>
        <v>0</v>
      </c>
      <c r="R93" s="180"/>
      <c r="S93" s="180" t="s">
        <v>230</v>
      </c>
      <c r="T93" s="181" t="s">
        <v>222</v>
      </c>
      <c r="U93" s="160">
        <v>0</v>
      </c>
      <c r="V93" s="160">
        <f t="shared" si="20"/>
        <v>0</v>
      </c>
      <c r="W93" s="160"/>
      <c r="X93" s="151"/>
      <c r="Y93" s="151"/>
      <c r="Z93" s="151"/>
      <c r="AA93" s="151"/>
      <c r="AB93" s="151"/>
      <c r="AC93" s="151"/>
      <c r="AD93" s="151"/>
      <c r="AE93" s="151"/>
      <c r="AF93" s="151"/>
      <c r="AG93" s="151" t="s">
        <v>247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75">
        <v>76</v>
      </c>
      <c r="B94" s="176" t="s">
        <v>795</v>
      </c>
      <c r="C94" s="184" t="s">
        <v>796</v>
      </c>
      <c r="D94" s="177" t="s">
        <v>672</v>
      </c>
      <c r="E94" s="178">
        <v>1</v>
      </c>
      <c r="F94" s="179"/>
      <c r="G94" s="180">
        <f t="shared" si="14"/>
        <v>0</v>
      </c>
      <c r="H94" s="179">
        <v>0</v>
      </c>
      <c r="I94" s="180">
        <f t="shared" si="15"/>
        <v>0</v>
      </c>
      <c r="J94" s="179">
        <v>750</v>
      </c>
      <c r="K94" s="180">
        <f t="shared" si="16"/>
        <v>750</v>
      </c>
      <c r="L94" s="180">
        <v>21</v>
      </c>
      <c r="M94" s="180">
        <f t="shared" si="17"/>
        <v>0</v>
      </c>
      <c r="N94" s="180">
        <v>0</v>
      </c>
      <c r="O94" s="180">
        <f t="shared" si="18"/>
        <v>0</v>
      </c>
      <c r="P94" s="180">
        <v>0</v>
      </c>
      <c r="Q94" s="180">
        <f t="shared" si="19"/>
        <v>0</v>
      </c>
      <c r="R94" s="180"/>
      <c r="S94" s="180" t="s">
        <v>230</v>
      </c>
      <c r="T94" s="181" t="s">
        <v>222</v>
      </c>
      <c r="U94" s="160">
        <v>0</v>
      </c>
      <c r="V94" s="160">
        <f t="shared" si="20"/>
        <v>0</v>
      </c>
      <c r="W94" s="160"/>
      <c r="X94" s="151"/>
      <c r="Y94" s="151"/>
      <c r="Z94" s="151"/>
      <c r="AA94" s="151"/>
      <c r="AB94" s="151"/>
      <c r="AC94" s="151"/>
      <c r="AD94" s="151"/>
      <c r="AE94" s="151"/>
      <c r="AF94" s="151"/>
      <c r="AG94" s="151" t="s">
        <v>247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75">
        <v>77</v>
      </c>
      <c r="B95" s="176" t="s">
        <v>797</v>
      </c>
      <c r="C95" s="184" t="s">
        <v>798</v>
      </c>
      <c r="D95" s="177" t="s">
        <v>672</v>
      </c>
      <c r="E95" s="178">
        <v>1</v>
      </c>
      <c r="F95" s="179"/>
      <c r="G95" s="180">
        <f t="shared" si="14"/>
        <v>0</v>
      </c>
      <c r="H95" s="179">
        <v>0</v>
      </c>
      <c r="I95" s="180">
        <f t="shared" si="15"/>
        <v>0</v>
      </c>
      <c r="J95" s="179">
        <v>447</v>
      </c>
      <c r="K95" s="180">
        <f t="shared" si="16"/>
        <v>447</v>
      </c>
      <c r="L95" s="180">
        <v>21</v>
      </c>
      <c r="M95" s="180">
        <f t="shared" si="17"/>
        <v>0</v>
      </c>
      <c r="N95" s="180">
        <v>0</v>
      </c>
      <c r="O95" s="180">
        <f t="shared" si="18"/>
        <v>0</v>
      </c>
      <c r="P95" s="180">
        <v>0</v>
      </c>
      <c r="Q95" s="180">
        <f t="shared" si="19"/>
        <v>0</v>
      </c>
      <c r="R95" s="180"/>
      <c r="S95" s="180" t="s">
        <v>230</v>
      </c>
      <c r="T95" s="181" t="s">
        <v>222</v>
      </c>
      <c r="U95" s="160">
        <v>0</v>
      </c>
      <c r="V95" s="160">
        <f t="shared" si="20"/>
        <v>0</v>
      </c>
      <c r="W95" s="160"/>
      <c r="X95" s="151"/>
      <c r="Y95" s="151"/>
      <c r="Z95" s="151"/>
      <c r="AA95" s="151"/>
      <c r="AB95" s="151"/>
      <c r="AC95" s="151"/>
      <c r="AD95" s="151"/>
      <c r="AE95" s="151"/>
      <c r="AF95" s="151"/>
      <c r="AG95" s="151" t="s">
        <v>247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75">
        <v>78</v>
      </c>
      <c r="B96" s="176" t="s">
        <v>799</v>
      </c>
      <c r="C96" s="184" t="s">
        <v>800</v>
      </c>
      <c r="D96" s="177" t="s">
        <v>672</v>
      </c>
      <c r="E96" s="178">
        <v>1</v>
      </c>
      <c r="F96" s="179"/>
      <c r="G96" s="180">
        <f t="shared" si="14"/>
        <v>0</v>
      </c>
      <c r="H96" s="179">
        <v>0</v>
      </c>
      <c r="I96" s="180">
        <f t="shared" si="15"/>
        <v>0</v>
      </c>
      <c r="J96" s="179">
        <v>557</v>
      </c>
      <c r="K96" s="180">
        <f t="shared" si="16"/>
        <v>557</v>
      </c>
      <c r="L96" s="180">
        <v>21</v>
      </c>
      <c r="M96" s="180">
        <f t="shared" si="17"/>
        <v>0</v>
      </c>
      <c r="N96" s="180">
        <v>0</v>
      </c>
      <c r="O96" s="180">
        <f t="shared" si="18"/>
        <v>0</v>
      </c>
      <c r="P96" s="180">
        <v>0</v>
      </c>
      <c r="Q96" s="180">
        <f t="shared" si="19"/>
        <v>0</v>
      </c>
      <c r="R96" s="180"/>
      <c r="S96" s="180" t="s">
        <v>230</v>
      </c>
      <c r="T96" s="181" t="s">
        <v>222</v>
      </c>
      <c r="U96" s="160">
        <v>0</v>
      </c>
      <c r="V96" s="160">
        <f t="shared" si="20"/>
        <v>0</v>
      </c>
      <c r="W96" s="160"/>
      <c r="X96" s="151"/>
      <c r="Y96" s="151"/>
      <c r="Z96" s="151"/>
      <c r="AA96" s="151"/>
      <c r="AB96" s="151"/>
      <c r="AC96" s="151"/>
      <c r="AD96" s="151"/>
      <c r="AE96" s="151"/>
      <c r="AF96" s="151"/>
      <c r="AG96" s="151" t="s">
        <v>247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75">
        <v>79</v>
      </c>
      <c r="B97" s="176" t="s">
        <v>801</v>
      </c>
      <c r="C97" s="184" t="s">
        <v>802</v>
      </c>
      <c r="D97" s="177" t="s">
        <v>672</v>
      </c>
      <c r="E97" s="178">
        <v>1</v>
      </c>
      <c r="F97" s="179"/>
      <c r="G97" s="180">
        <f t="shared" si="14"/>
        <v>0</v>
      </c>
      <c r="H97" s="179">
        <v>0</v>
      </c>
      <c r="I97" s="180">
        <f t="shared" si="15"/>
        <v>0</v>
      </c>
      <c r="J97" s="179">
        <v>447</v>
      </c>
      <c r="K97" s="180">
        <f t="shared" si="16"/>
        <v>447</v>
      </c>
      <c r="L97" s="180">
        <v>21</v>
      </c>
      <c r="M97" s="180">
        <f t="shared" si="17"/>
        <v>0</v>
      </c>
      <c r="N97" s="180">
        <v>0</v>
      </c>
      <c r="O97" s="180">
        <f t="shared" si="18"/>
        <v>0</v>
      </c>
      <c r="P97" s="180">
        <v>0</v>
      </c>
      <c r="Q97" s="180">
        <f t="shared" si="19"/>
        <v>0</v>
      </c>
      <c r="R97" s="180"/>
      <c r="S97" s="180" t="s">
        <v>230</v>
      </c>
      <c r="T97" s="181" t="s">
        <v>222</v>
      </c>
      <c r="U97" s="160">
        <v>0</v>
      </c>
      <c r="V97" s="160">
        <f t="shared" si="20"/>
        <v>0</v>
      </c>
      <c r="W97" s="160"/>
      <c r="X97" s="151"/>
      <c r="Y97" s="151"/>
      <c r="Z97" s="151"/>
      <c r="AA97" s="151"/>
      <c r="AB97" s="151"/>
      <c r="AC97" s="151"/>
      <c r="AD97" s="151"/>
      <c r="AE97" s="151"/>
      <c r="AF97" s="151"/>
      <c r="AG97" s="151" t="s">
        <v>247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75">
        <v>80</v>
      </c>
      <c r="B98" s="176" t="s">
        <v>803</v>
      </c>
      <c r="C98" s="184" t="s">
        <v>804</v>
      </c>
      <c r="D98" s="177" t="s">
        <v>672</v>
      </c>
      <c r="E98" s="178">
        <v>7</v>
      </c>
      <c r="F98" s="179"/>
      <c r="G98" s="180">
        <f t="shared" si="14"/>
        <v>0</v>
      </c>
      <c r="H98" s="179">
        <v>0</v>
      </c>
      <c r="I98" s="180">
        <f t="shared" si="15"/>
        <v>0</v>
      </c>
      <c r="J98" s="179">
        <v>135</v>
      </c>
      <c r="K98" s="180">
        <f t="shared" si="16"/>
        <v>945</v>
      </c>
      <c r="L98" s="180">
        <v>21</v>
      </c>
      <c r="M98" s="180">
        <f t="shared" si="17"/>
        <v>0</v>
      </c>
      <c r="N98" s="180">
        <v>0</v>
      </c>
      <c r="O98" s="180">
        <f t="shared" si="18"/>
        <v>0</v>
      </c>
      <c r="P98" s="180">
        <v>0</v>
      </c>
      <c r="Q98" s="180">
        <f t="shared" si="19"/>
        <v>0</v>
      </c>
      <c r="R98" s="180"/>
      <c r="S98" s="180" t="s">
        <v>230</v>
      </c>
      <c r="T98" s="181" t="s">
        <v>222</v>
      </c>
      <c r="U98" s="160">
        <v>0</v>
      </c>
      <c r="V98" s="160">
        <f t="shared" si="20"/>
        <v>0</v>
      </c>
      <c r="W98" s="160"/>
      <c r="X98" s="151"/>
      <c r="Y98" s="151"/>
      <c r="Z98" s="151"/>
      <c r="AA98" s="151"/>
      <c r="AB98" s="151"/>
      <c r="AC98" s="151"/>
      <c r="AD98" s="151"/>
      <c r="AE98" s="151"/>
      <c r="AF98" s="151"/>
      <c r="AG98" s="151" t="s">
        <v>247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75">
        <v>81</v>
      </c>
      <c r="B99" s="176" t="s">
        <v>805</v>
      </c>
      <c r="C99" s="184" t="s">
        <v>806</v>
      </c>
      <c r="D99" s="177" t="s">
        <v>672</v>
      </c>
      <c r="E99" s="178">
        <v>5</v>
      </c>
      <c r="F99" s="179"/>
      <c r="G99" s="180">
        <f t="shared" si="14"/>
        <v>0</v>
      </c>
      <c r="H99" s="179">
        <v>0</v>
      </c>
      <c r="I99" s="180">
        <f t="shared" si="15"/>
        <v>0</v>
      </c>
      <c r="J99" s="179">
        <v>145</v>
      </c>
      <c r="K99" s="180">
        <f t="shared" si="16"/>
        <v>725</v>
      </c>
      <c r="L99" s="180">
        <v>21</v>
      </c>
      <c r="M99" s="180">
        <f t="shared" si="17"/>
        <v>0</v>
      </c>
      <c r="N99" s="180">
        <v>0</v>
      </c>
      <c r="O99" s="180">
        <f t="shared" si="18"/>
        <v>0</v>
      </c>
      <c r="P99" s="180">
        <v>0</v>
      </c>
      <c r="Q99" s="180">
        <f t="shared" si="19"/>
        <v>0</v>
      </c>
      <c r="R99" s="180"/>
      <c r="S99" s="180" t="s">
        <v>230</v>
      </c>
      <c r="T99" s="181" t="s">
        <v>222</v>
      </c>
      <c r="U99" s="160">
        <v>0</v>
      </c>
      <c r="V99" s="160">
        <f t="shared" si="20"/>
        <v>0</v>
      </c>
      <c r="W99" s="160"/>
      <c r="X99" s="151"/>
      <c r="Y99" s="151"/>
      <c r="Z99" s="151"/>
      <c r="AA99" s="151"/>
      <c r="AB99" s="151"/>
      <c r="AC99" s="151"/>
      <c r="AD99" s="151"/>
      <c r="AE99" s="151"/>
      <c r="AF99" s="151"/>
      <c r="AG99" s="151" t="s">
        <v>247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75">
        <v>82</v>
      </c>
      <c r="B100" s="176" t="s">
        <v>807</v>
      </c>
      <c r="C100" s="184" t="s">
        <v>808</v>
      </c>
      <c r="D100" s="177" t="s">
        <v>672</v>
      </c>
      <c r="E100" s="178">
        <v>4</v>
      </c>
      <c r="F100" s="179"/>
      <c r="G100" s="180">
        <f t="shared" si="14"/>
        <v>0</v>
      </c>
      <c r="H100" s="179">
        <v>0</v>
      </c>
      <c r="I100" s="180">
        <f t="shared" si="15"/>
        <v>0</v>
      </c>
      <c r="J100" s="179">
        <v>85</v>
      </c>
      <c r="K100" s="180">
        <f t="shared" si="16"/>
        <v>340</v>
      </c>
      <c r="L100" s="180">
        <v>21</v>
      </c>
      <c r="M100" s="180">
        <f t="shared" si="17"/>
        <v>0</v>
      </c>
      <c r="N100" s="180">
        <v>0</v>
      </c>
      <c r="O100" s="180">
        <f t="shared" si="18"/>
        <v>0</v>
      </c>
      <c r="P100" s="180">
        <v>0</v>
      </c>
      <c r="Q100" s="180">
        <f t="shared" si="19"/>
        <v>0</v>
      </c>
      <c r="R100" s="180"/>
      <c r="S100" s="180" t="s">
        <v>230</v>
      </c>
      <c r="T100" s="181" t="s">
        <v>222</v>
      </c>
      <c r="U100" s="160">
        <v>0</v>
      </c>
      <c r="V100" s="160">
        <f t="shared" si="20"/>
        <v>0</v>
      </c>
      <c r="W100" s="160"/>
      <c r="X100" s="151"/>
      <c r="Y100" s="151"/>
      <c r="Z100" s="151"/>
      <c r="AA100" s="151"/>
      <c r="AB100" s="151"/>
      <c r="AC100" s="151"/>
      <c r="AD100" s="151"/>
      <c r="AE100" s="151"/>
      <c r="AF100" s="151"/>
      <c r="AG100" s="151" t="s">
        <v>247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75">
        <v>83</v>
      </c>
      <c r="B101" s="176" t="s">
        <v>809</v>
      </c>
      <c r="C101" s="184" t="s">
        <v>810</v>
      </c>
      <c r="D101" s="177" t="s">
        <v>672</v>
      </c>
      <c r="E101" s="178">
        <v>4</v>
      </c>
      <c r="F101" s="179"/>
      <c r="G101" s="180">
        <f t="shared" si="14"/>
        <v>0</v>
      </c>
      <c r="H101" s="179">
        <v>0</v>
      </c>
      <c r="I101" s="180">
        <f t="shared" si="15"/>
        <v>0</v>
      </c>
      <c r="J101" s="179">
        <v>168.5</v>
      </c>
      <c r="K101" s="180">
        <f t="shared" si="16"/>
        <v>674</v>
      </c>
      <c r="L101" s="180">
        <v>21</v>
      </c>
      <c r="M101" s="180">
        <f t="shared" si="17"/>
        <v>0</v>
      </c>
      <c r="N101" s="180">
        <v>0</v>
      </c>
      <c r="O101" s="180">
        <f t="shared" si="18"/>
        <v>0</v>
      </c>
      <c r="P101" s="180">
        <v>0</v>
      </c>
      <c r="Q101" s="180">
        <f t="shared" si="19"/>
        <v>0</v>
      </c>
      <c r="R101" s="180"/>
      <c r="S101" s="180" t="s">
        <v>230</v>
      </c>
      <c r="T101" s="181" t="s">
        <v>222</v>
      </c>
      <c r="U101" s="160">
        <v>0</v>
      </c>
      <c r="V101" s="160">
        <f t="shared" si="20"/>
        <v>0</v>
      </c>
      <c r="W101" s="160"/>
      <c r="X101" s="151"/>
      <c r="Y101" s="151"/>
      <c r="Z101" s="151"/>
      <c r="AA101" s="151"/>
      <c r="AB101" s="151"/>
      <c r="AC101" s="151"/>
      <c r="AD101" s="151"/>
      <c r="AE101" s="151"/>
      <c r="AF101" s="151"/>
      <c r="AG101" s="151" t="s">
        <v>247</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68">
        <v>84</v>
      </c>
      <c r="B102" s="169" t="s">
        <v>811</v>
      </c>
      <c r="C102" s="185" t="s">
        <v>812</v>
      </c>
      <c r="D102" s="170" t="s">
        <v>672</v>
      </c>
      <c r="E102" s="171">
        <v>96</v>
      </c>
      <c r="F102" s="172"/>
      <c r="G102" s="173">
        <f t="shared" si="14"/>
        <v>0</v>
      </c>
      <c r="H102" s="172">
        <v>0</v>
      </c>
      <c r="I102" s="173">
        <f t="shared" si="15"/>
        <v>0</v>
      </c>
      <c r="J102" s="172">
        <v>145</v>
      </c>
      <c r="K102" s="173">
        <f t="shared" si="16"/>
        <v>13920</v>
      </c>
      <c r="L102" s="173">
        <v>21</v>
      </c>
      <c r="M102" s="173">
        <f t="shared" si="17"/>
        <v>0</v>
      </c>
      <c r="N102" s="173">
        <v>0</v>
      </c>
      <c r="O102" s="173">
        <f t="shared" si="18"/>
        <v>0</v>
      </c>
      <c r="P102" s="173">
        <v>0</v>
      </c>
      <c r="Q102" s="173">
        <f t="shared" si="19"/>
        <v>0</v>
      </c>
      <c r="R102" s="173"/>
      <c r="S102" s="173" t="s">
        <v>230</v>
      </c>
      <c r="T102" s="174" t="s">
        <v>222</v>
      </c>
      <c r="U102" s="160">
        <v>0</v>
      </c>
      <c r="V102" s="160">
        <f t="shared" si="20"/>
        <v>0</v>
      </c>
      <c r="W102" s="160"/>
      <c r="X102" s="151"/>
      <c r="Y102" s="151"/>
      <c r="Z102" s="151"/>
      <c r="AA102" s="151"/>
      <c r="AB102" s="151"/>
      <c r="AC102" s="151"/>
      <c r="AD102" s="151"/>
      <c r="AE102" s="151"/>
      <c r="AF102" s="151"/>
      <c r="AG102" s="151" t="s">
        <v>247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4" t="s">
        <v>813</v>
      </c>
      <c r="D103" s="189"/>
      <c r="E103" s="190">
        <v>96</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251</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75">
        <v>85</v>
      </c>
      <c r="B104" s="176" t="s">
        <v>814</v>
      </c>
      <c r="C104" s="184" t="s">
        <v>815</v>
      </c>
      <c r="D104" s="177" t="s">
        <v>672</v>
      </c>
      <c r="E104" s="178">
        <v>6</v>
      </c>
      <c r="F104" s="179"/>
      <c r="G104" s="180">
        <f t="shared" ref="G104:G136" si="21">ROUND(E104*F104,2)</f>
        <v>0</v>
      </c>
      <c r="H104" s="179">
        <v>0</v>
      </c>
      <c r="I104" s="180">
        <f t="shared" ref="I104:I136" si="22">ROUND(E104*H104,2)</f>
        <v>0</v>
      </c>
      <c r="J104" s="179">
        <v>155</v>
      </c>
      <c r="K104" s="180">
        <f t="shared" ref="K104:K136" si="23">ROUND(E104*J104,2)</f>
        <v>930</v>
      </c>
      <c r="L104" s="180">
        <v>21</v>
      </c>
      <c r="M104" s="180">
        <f t="shared" ref="M104:M136" si="24">G104*(1+L104/100)</f>
        <v>0</v>
      </c>
      <c r="N104" s="180">
        <v>0</v>
      </c>
      <c r="O104" s="180">
        <f t="shared" ref="O104:O136" si="25">ROUND(E104*N104,2)</f>
        <v>0</v>
      </c>
      <c r="P104" s="180">
        <v>0</v>
      </c>
      <c r="Q104" s="180">
        <f t="shared" ref="Q104:Q136" si="26">ROUND(E104*P104,2)</f>
        <v>0</v>
      </c>
      <c r="R104" s="180"/>
      <c r="S104" s="180" t="s">
        <v>230</v>
      </c>
      <c r="T104" s="181" t="s">
        <v>222</v>
      </c>
      <c r="U104" s="160">
        <v>0</v>
      </c>
      <c r="V104" s="160">
        <f t="shared" ref="V104:V136" si="27">ROUND(E104*U104,2)</f>
        <v>0</v>
      </c>
      <c r="W104" s="160"/>
      <c r="X104" s="151"/>
      <c r="Y104" s="151"/>
      <c r="Z104" s="151"/>
      <c r="AA104" s="151"/>
      <c r="AB104" s="151"/>
      <c r="AC104" s="151"/>
      <c r="AD104" s="151"/>
      <c r="AE104" s="151"/>
      <c r="AF104" s="151"/>
      <c r="AG104" s="151" t="s">
        <v>247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75">
        <v>86</v>
      </c>
      <c r="B105" s="176" t="s">
        <v>816</v>
      </c>
      <c r="C105" s="184" t="s">
        <v>817</v>
      </c>
      <c r="D105" s="177" t="s">
        <v>672</v>
      </c>
      <c r="E105" s="178">
        <v>1</v>
      </c>
      <c r="F105" s="179"/>
      <c r="G105" s="180">
        <f t="shared" si="21"/>
        <v>0</v>
      </c>
      <c r="H105" s="179">
        <v>0</v>
      </c>
      <c r="I105" s="180">
        <f t="shared" si="22"/>
        <v>0</v>
      </c>
      <c r="J105" s="179">
        <v>780</v>
      </c>
      <c r="K105" s="180">
        <f t="shared" si="23"/>
        <v>780</v>
      </c>
      <c r="L105" s="180">
        <v>21</v>
      </c>
      <c r="M105" s="180">
        <f t="shared" si="24"/>
        <v>0</v>
      </c>
      <c r="N105" s="180">
        <v>0</v>
      </c>
      <c r="O105" s="180">
        <f t="shared" si="25"/>
        <v>0</v>
      </c>
      <c r="P105" s="180">
        <v>0</v>
      </c>
      <c r="Q105" s="180">
        <f t="shared" si="26"/>
        <v>0</v>
      </c>
      <c r="R105" s="180"/>
      <c r="S105" s="180" t="s">
        <v>230</v>
      </c>
      <c r="T105" s="181" t="s">
        <v>222</v>
      </c>
      <c r="U105" s="160">
        <v>0</v>
      </c>
      <c r="V105" s="160">
        <f t="shared" si="27"/>
        <v>0</v>
      </c>
      <c r="W105" s="160"/>
      <c r="X105" s="151"/>
      <c r="Y105" s="151"/>
      <c r="Z105" s="151"/>
      <c r="AA105" s="151"/>
      <c r="AB105" s="151"/>
      <c r="AC105" s="151"/>
      <c r="AD105" s="151"/>
      <c r="AE105" s="151"/>
      <c r="AF105" s="151"/>
      <c r="AG105" s="151" t="s">
        <v>247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75">
        <v>87</v>
      </c>
      <c r="B106" s="176" t="s">
        <v>818</v>
      </c>
      <c r="C106" s="184" t="s">
        <v>819</v>
      </c>
      <c r="D106" s="177" t="s">
        <v>690</v>
      </c>
      <c r="E106" s="178">
        <v>105</v>
      </c>
      <c r="F106" s="179"/>
      <c r="G106" s="180">
        <f t="shared" si="21"/>
        <v>0</v>
      </c>
      <c r="H106" s="179">
        <v>0</v>
      </c>
      <c r="I106" s="180">
        <f t="shared" si="22"/>
        <v>0</v>
      </c>
      <c r="J106" s="179">
        <v>18</v>
      </c>
      <c r="K106" s="180">
        <f t="shared" si="23"/>
        <v>1890</v>
      </c>
      <c r="L106" s="180">
        <v>21</v>
      </c>
      <c r="M106" s="180">
        <f t="shared" si="24"/>
        <v>0</v>
      </c>
      <c r="N106" s="180">
        <v>0</v>
      </c>
      <c r="O106" s="180">
        <f t="shared" si="25"/>
        <v>0</v>
      </c>
      <c r="P106" s="180">
        <v>0</v>
      </c>
      <c r="Q106" s="180">
        <f t="shared" si="26"/>
        <v>0</v>
      </c>
      <c r="R106" s="180"/>
      <c r="S106" s="180" t="s">
        <v>230</v>
      </c>
      <c r="T106" s="181" t="s">
        <v>222</v>
      </c>
      <c r="U106" s="160">
        <v>0</v>
      </c>
      <c r="V106" s="160">
        <f t="shared" si="27"/>
        <v>0</v>
      </c>
      <c r="W106" s="160"/>
      <c r="X106" s="151"/>
      <c r="Y106" s="151"/>
      <c r="Z106" s="151"/>
      <c r="AA106" s="151"/>
      <c r="AB106" s="151"/>
      <c r="AC106" s="151"/>
      <c r="AD106" s="151"/>
      <c r="AE106" s="151"/>
      <c r="AF106" s="151"/>
      <c r="AG106" s="151" t="s">
        <v>247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75">
        <v>88</v>
      </c>
      <c r="B107" s="176" t="s">
        <v>820</v>
      </c>
      <c r="C107" s="184" t="s">
        <v>821</v>
      </c>
      <c r="D107" s="177" t="s">
        <v>690</v>
      </c>
      <c r="E107" s="178">
        <v>120</v>
      </c>
      <c r="F107" s="179"/>
      <c r="G107" s="180">
        <f t="shared" si="21"/>
        <v>0</v>
      </c>
      <c r="H107" s="179">
        <v>0</v>
      </c>
      <c r="I107" s="180">
        <f t="shared" si="22"/>
        <v>0</v>
      </c>
      <c r="J107" s="179">
        <v>38</v>
      </c>
      <c r="K107" s="180">
        <f t="shared" si="23"/>
        <v>4560</v>
      </c>
      <c r="L107" s="180">
        <v>21</v>
      </c>
      <c r="M107" s="180">
        <f t="shared" si="24"/>
        <v>0</v>
      </c>
      <c r="N107" s="180">
        <v>0</v>
      </c>
      <c r="O107" s="180">
        <f t="shared" si="25"/>
        <v>0</v>
      </c>
      <c r="P107" s="180">
        <v>0</v>
      </c>
      <c r="Q107" s="180">
        <f t="shared" si="26"/>
        <v>0</v>
      </c>
      <c r="R107" s="180"/>
      <c r="S107" s="180" t="s">
        <v>230</v>
      </c>
      <c r="T107" s="181" t="s">
        <v>222</v>
      </c>
      <c r="U107" s="160">
        <v>0</v>
      </c>
      <c r="V107" s="160">
        <f t="shared" si="27"/>
        <v>0</v>
      </c>
      <c r="W107" s="160"/>
      <c r="X107" s="151"/>
      <c r="Y107" s="151"/>
      <c r="Z107" s="151"/>
      <c r="AA107" s="151"/>
      <c r="AB107" s="151"/>
      <c r="AC107" s="151"/>
      <c r="AD107" s="151"/>
      <c r="AE107" s="151"/>
      <c r="AF107" s="151"/>
      <c r="AG107" s="151" t="s">
        <v>247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75">
        <v>89</v>
      </c>
      <c r="B108" s="176" t="s">
        <v>822</v>
      </c>
      <c r="C108" s="184" t="s">
        <v>823</v>
      </c>
      <c r="D108" s="177" t="s">
        <v>690</v>
      </c>
      <c r="E108" s="178">
        <v>40</v>
      </c>
      <c r="F108" s="179"/>
      <c r="G108" s="180">
        <f t="shared" si="21"/>
        <v>0</v>
      </c>
      <c r="H108" s="179">
        <v>0</v>
      </c>
      <c r="I108" s="180">
        <f t="shared" si="22"/>
        <v>0</v>
      </c>
      <c r="J108" s="179">
        <v>13</v>
      </c>
      <c r="K108" s="180">
        <f t="shared" si="23"/>
        <v>520</v>
      </c>
      <c r="L108" s="180">
        <v>21</v>
      </c>
      <c r="M108" s="180">
        <f t="shared" si="24"/>
        <v>0</v>
      </c>
      <c r="N108" s="180">
        <v>0</v>
      </c>
      <c r="O108" s="180">
        <f t="shared" si="25"/>
        <v>0</v>
      </c>
      <c r="P108" s="180">
        <v>0</v>
      </c>
      <c r="Q108" s="180">
        <f t="shared" si="26"/>
        <v>0</v>
      </c>
      <c r="R108" s="180"/>
      <c r="S108" s="180" t="s">
        <v>230</v>
      </c>
      <c r="T108" s="181" t="s">
        <v>222</v>
      </c>
      <c r="U108" s="160">
        <v>0</v>
      </c>
      <c r="V108" s="160">
        <f t="shared" si="27"/>
        <v>0</v>
      </c>
      <c r="W108" s="160"/>
      <c r="X108" s="151"/>
      <c r="Y108" s="151"/>
      <c r="Z108" s="151"/>
      <c r="AA108" s="151"/>
      <c r="AB108" s="151"/>
      <c r="AC108" s="151"/>
      <c r="AD108" s="151"/>
      <c r="AE108" s="151"/>
      <c r="AF108" s="151"/>
      <c r="AG108" s="151" t="s">
        <v>247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75">
        <v>90</v>
      </c>
      <c r="B109" s="176" t="s">
        <v>824</v>
      </c>
      <c r="C109" s="184" t="s">
        <v>825</v>
      </c>
      <c r="D109" s="177" t="s">
        <v>690</v>
      </c>
      <c r="E109" s="178">
        <v>95</v>
      </c>
      <c r="F109" s="179"/>
      <c r="G109" s="180">
        <f t="shared" si="21"/>
        <v>0</v>
      </c>
      <c r="H109" s="179">
        <v>0</v>
      </c>
      <c r="I109" s="180">
        <f t="shared" si="22"/>
        <v>0</v>
      </c>
      <c r="J109" s="179">
        <v>21</v>
      </c>
      <c r="K109" s="180">
        <f t="shared" si="23"/>
        <v>1995</v>
      </c>
      <c r="L109" s="180">
        <v>21</v>
      </c>
      <c r="M109" s="180">
        <f t="shared" si="24"/>
        <v>0</v>
      </c>
      <c r="N109" s="180">
        <v>0</v>
      </c>
      <c r="O109" s="180">
        <f t="shared" si="25"/>
        <v>0</v>
      </c>
      <c r="P109" s="180">
        <v>0</v>
      </c>
      <c r="Q109" s="180">
        <f t="shared" si="26"/>
        <v>0</v>
      </c>
      <c r="R109" s="180"/>
      <c r="S109" s="180" t="s">
        <v>230</v>
      </c>
      <c r="T109" s="181" t="s">
        <v>222</v>
      </c>
      <c r="U109" s="160">
        <v>0</v>
      </c>
      <c r="V109" s="160">
        <f t="shared" si="27"/>
        <v>0</v>
      </c>
      <c r="W109" s="160"/>
      <c r="X109" s="151"/>
      <c r="Y109" s="151"/>
      <c r="Z109" s="151"/>
      <c r="AA109" s="151"/>
      <c r="AB109" s="151"/>
      <c r="AC109" s="151"/>
      <c r="AD109" s="151"/>
      <c r="AE109" s="151"/>
      <c r="AF109" s="151"/>
      <c r="AG109" s="151" t="s">
        <v>247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75">
        <v>91</v>
      </c>
      <c r="B110" s="176" t="s">
        <v>826</v>
      </c>
      <c r="C110" s="184" t="s">
        <v>827</v>
      </c>
      <c r="D110" s="177" t="s">
        <v>690</v>
      </c>
      <c r="E110" s="178">
        <v>535</v>
      </c>
      <c r="F110" s="179"/>
      <c r="G110" s="180">
        <f t="shared" si="21"/>
        <v>0</v>
      </c>
      <c r="H110" s="179">
        <v>0</v>
      </c>
      <c r="I110" s="180">
        <f t="shared" si="22"/>
        <v>0</v>
      </c>
      <c r="J110" s="179">
        <v>24</v>
      </c>
      <c r="K110" s="180">
        <f t="shared" si="23"/>
        <v>12840</v>
      </c>
      <c r="L110" s="180">
        <v>21</v>
      </c>
      <c r="M110" s="180">
        <f t="shared" si="24"/>
        <v>0</v>
      </c>
      <c r="N110" s="180">
        <v>0</v>
      </c>
      <c r="O110" s="180">
        <f t="shared" si="25"/>
        <v>0</v>
      </c>
      <c r="P110" s="180">
        <v>0</v>
      </c>
      <c r="Q110" s="180">
        <f t="shared" si="26"/>
        <v>0</v>
      </c>
      <c r="R110" s="180"/>
      <c r="S110" s="180" t="s">
        <v>230</v>
      </c>
      <c r="T110" s="181" t="s">
        <v>222</v>
      </c>
      <c r="U110" s="160">
        <v>0</v>
      </c>
      <c r="V110" s="160">
        <f t="shared" si="27"/>
        <v>0</v>
      </c>
      <c r="W110" s="160"/>
      <c r="X110" s="151"/>
      <c r="Y110" s="151"/>
      <c r="Z110" s="151"/>
      <c r="AA110" s="151"/>
      <c r="AB110" s="151"/>
      <c r="AC110" s="151"/>
      <c r="AD110" s="151"/>
      <c r="AE110" s="151"/>
      <c r="AF110" s="151"/>
      <c r="AG110" s="151" t="s">
        <v>247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75">
        <v>92</v>
      </c>
      <c r="B111" s="176" t="s">
        <v>828</v>
      </c>
      <c r="C111" s="184" t="s">
        <v>829</v>
      </c>
      <c r="D111" s="177" t="s">
        <v>690</v>
      </c>
      <c r="E111" s="178">
        <v>820</v>
      </c>
      <c r="F111" s="179"/>
      <c r="G111" s="180">
        <f t="shared" si="21"/>
        <v>0</v>
      </c>
      <c r="H111" s="179">
        <v>0</v>
      </c>
      <c r="I111" s="180">
        <f t="shared" si="22"/>
        <v>0</v>
      </c>
      <c r="J111" s="179">
        <v>33</v>
      </c>
      <c r="K111" s="180">
        <f t="shared" si="23"/>
        <v>27060</v>
      </c>
      <c r="L111" s="180">
        <v>21</v>
      </c>
      <c r="M111" s="180">
        <f t="shared" si="24"/>
        <v>0</v>
      </c>
      <c r="N111" s="180">
        <v>0</v>
      </c>
      <c r="O111" s="180">
        <f t="shared" si="25"/>
        <v>0</v>
      </c>
      <c r="P111" s="180">
        <v>0</v>
      </c>
      <c r="Q111" s="180">
        <f t="shared" si="26"/>
        <v>0</v>
      </c>
      <c r="R111" s="180"/>
      <c r="S111" s="180" t="s">
        <v>230</v>
      </c>
      <c r="T111" s="181" t="s">
        <v>222</v>
      </c>
      <c r="U111" s="160">
        <v>0</v>
      </c>
      <c r="V111" s="160">
        <f t="shared" si="27"/>
        <v>0</v>
      </c>
      <c r="W111" s="160"/>
      <c r="X111" s="151"/>
      <c r="Y111" s="151"/>
      <c r="Z111" s="151"/>
      <c r="AA111" s="151"/>
      <c r="AB111" s="151"/>
      <c r="AC111" s="151"/>
      <c r="AD111" s="151"/>
      <c r="AE111" s="151"/>
      <c r="AF111" s="151"/>
      <c r="AG111" s="151" t="s">
        <v>247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75">
        <v>93</v>
      </c>
      <c r="B112" s="176" t="s">
        <v>830</v>
      </c>
      <c r="C112" s="184" t="s">
        <v>831</v>
      </c>
      <c r="D112" s="177" t="s">
        <v>690</v>
      </c>
      <c r="E112" s="178">
        <v>3</v>
      </c>
      <c r="F112" s="179"/>
      <c r="G112" s="180">
        <f t="shared" si="21"/>
        <v>0</v>
      </c>
      <c r="H112" s="179">
        <v>0</v>
      </c>
      <c r="I112" s="180">
        <f t="shared" si="22"/>
        <v>0</v>
      </c>
      <c r="J112" s="179">
        <v>48</v>
      </c>
      <c r="K112" s="180">
        <f t="shared" si="23"/>
        <v>144</v>
      </c>
      <c r="L112" s="180">
        <v>21</v>
      </c>
      <c r="M112" s="180">
        <f t="shared" si="24"/>
        <v>0</v>
      </c>
      <c r="N112" s="180">
        <v>0</v>
      </c>
      <c r="O112" s="180">
        <f t="shared" si="25"/>
        <v>0</v>
      </c>
      <c r="P112" s="180">
        <v>0</v>
      </c>
      <c r="Q112" s="180">
        <f t="shared" si="26"/>
        <v>0</v>
      </c>
      <c r="R112" s="180"/>
      <c r="S112" s="180" t="s">
        <v>230</v>
      </c>
      <c r="T112" s="181" t="s">
        <v>222</v>
      </c>
      <c r="U112" s="160">
        <v>0</v>
      </c>
      <c r="V112" s="160">
        <f t="shared" si="27"/>
        <v>0</v>
      </c>
      <c r="W112" s="160"/>
      <c r="X112" s="151"/>
      <c r="Y112" s="151"/>
      <c r="Z112" s="151"/>
      <c r="AA112" s="151"/>
      <c r="AB112" s="151"/>
      <c r="AC112" s="151"/>
      <c r="AD112" s="151"/>
      <c r="AE112" s="151"/>
      <c r="AF112" s="151"/>
      <c r="AG112" s="151" t="s">
        <v>247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75">
        <v>94</v>
      </c>
      <c r="B113" s="176" t="s">
        <v>832</v>
      </c>
      <c r="C113" s="184" t="s">
        <v>833</v>
      </c>
      <c r="D113" s="177" t="s">
        <v>690</v>
      </c>
      <c r="E113" s="178">
        <v>55</v>
      </c>
      <c r="F113" s="179"/>
      <c r="G113" s="180">
        <f t="shared" si="21"/>
        <v>0</v>
      </c>
      <c r="H113" s="179">
        <v>0</v>
      </c>
      <c r="I113" s="180">
        <f t="shared" si="22"/>
        <v>0</v>
      </c>
      <c r="J113" s="179">
        <v>29</v>
      </c>
      <c r="K113" s="180">
        <f t="shared" si="23"/>
        <v>1595</v>
      </c>
      <c r="L113" s="180">
        <v>21</v>
      </c>
      <c r="M113" s="180">
        <f t="shared" si="24"/>
        <v>0</v>
      </c>
      <c r="N113" s="180">
        <v>0</v>
      </c>
      <c r="O113" s="180">
        <f t="shared" si="25"/>
        <v>0</v>
      </c>
      <c r="P113" s="180">
        <v>0</v>
      </c>
      <c r="Q113" s="180">
        <f t="shared" si="26"/>
        <v>0</v>
      </c>
      <c r="R113" s="180"/>
      <c r="S113" s="180" t="s">
        <v>230</v>
      </c>
      <c r="T113" s="181" t="s">
        <v>222</v>
      </c>
      <c r="U113" s="160">
        <v>0</v>
      </c>
      <c r="V113" s="160">
        <f t="shared" si="27"/>
        <v>0</v>
      </c>
      <c r="W113" s="160"/>
      <c r="X113" s="151"/>
      <c r="Y113" s="151"/>
      <c r="Z113" s="151"/>
      <c r="AA113" s="151"/>
      <c r="AB113" s="151"/>
      <c r="AC113" s="151"/>
      <c r="AD113" s="151"/>
      <c r="AE113" s="151"/>
      <c r="AF113" s="151"/>
      <c r="AG113" s="151" t="s">
        <v>247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75">
        <v>95</v>
      </c>
      <c r="B114" s="176" t="s">
        <v>834</v>
      </c>
      <c r="C114" s="184" t="s">
        <v>835</v>
      </c>
      <c r="D114" s="177" t="s">
        <v>690</v>
      </c>
      <c r="E114" s="178">
        <v>50</v>
      </c>
      <c r="F114" s="179"/>
      <c r="G114" s="180">
        <f t="shared" si="21"/>
        <v>0</v>
      </c>
      <c r="H114" s="179">
        <v>0</v>
      </c>
      <c r="I114" s="180">
        <f t="shared" si="22"/>
        <v>0</v>
      </c>
      <c r="J114" s="179">
        <v>135</v>
      </c>
      <c r="K114" s="180">
        <f t="shared" si="23"/>
        <v>6750</v>
      </c>
      <c r="L114" s="180">
        <v>21</v>
      </c>
      <c r="M114" s="180">
        <f t="shared" si="24"/>
        <v>0</v>
      </c>
      <c r="N114" s="180">
        <v>0</v>
      </c>
      <c r="O114" s="180">
        <f t="shared" si="25"/>
        <v>0</v>
      </c>
      <c r="P114" s="180">
        <v>0</v>
      </c>
      <c r="Q114" s="180">
        <f t="shared" si="26"/>
        <v>0</v>
      </c>
      <c r="R114" s="180"/>
      <c r="S114" s="180" t="s">
        <v>230</v>
      </c>
      <c r="T114" s="181" t="s">
        <v>222</v>
      </c>
      <c r="U114" s="160">
        <v>0</v>
      </c>
      <c r="V114" s="160">
        <f t="shared" si="27"/>
        <v>0</v>
      </c>
      <c r="W114" s="160"/>
      <c r="X114" s="151"/>
      <c r="Y114" s="151"/>
      <c r="Z114" s="151"/>
      <c r="AA114" s="151"/>
      <c r="AB114" s="151"/>
      <c r="AC114" s="151"/>
      <c r="AD114" s="151"/>
      <c r="AE114" s="151"/>
      <c r="AF114" s="151"/>
      <c r="AG114" s="151" t="s">
        <v>247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75">
        <v>96</v>
      </c>
      <c r="B115" s="176" t="s">
        <v>834</v>
      </c>
      <c r="C115" s="184" t="s">
        <v>835</v>
      </c>
      <c r="D115" s="177" t="s">
        <v>690</v>
      </c>
      <c r="E115" s="178">
        <v>60</v>
      </c>
      <c r="F115" s="179"/>
      <c r="G115" s="180">
        <f t="shared" si="21"/>
        <v>0</v>
      </c>
      <c r="H115" s="179">
        <v>0</v>
      </c>
      <c r="I115" s="180">
        <f t="shared" si="22"/>
        <v>0</v>
      </c>
      <c r="J115" s="179">
        <v>206</v>
      </c>
      <c r="K115" s="180">
        <f t="shared" si="23"/>
        <v>12360</v>
      </c>
      <c r="L115" s="180">
        <v>21</v>
      </c>
      <c r="M115" s="180">
        <f t="shared" si="24"/>
        <v>0</v>
      </c>
      <c r="N115" s="180">
        <v>0</v>
      </c>
      <c r="O115" s="180">
        <f t="shared" si="25"/>
        <v>0</v>
      </c>
      <c r="P115" s="180">
        <v>0</v>
      </c>
      <c r="Q115" s="180">
        <f t="shared" si="26"/>
        <v>0</v>
      </c>
      <c r="R115" s="180"/>
      <c r="S115" s="180" t="s">
        <v>230</v>
      </c>
      <c r="T115" s="181" t="s">
        <v>222</v>
      </c>
      <c r="U115" s="160">
        <v>0</v>
      </c>
      <c r="V115" s="160">
        <f t="shared" si="27"/>
        <v>0</v>
      </c>
      <c r="W115" s="160"/>
      <c r="X115" s="151"/>
      <c r="Y115" s="151"/>
      <c r="Z115" s="151"/>
      <c r="AA115" s="151"/>
      <c r="AB115" s="151"/>
      <c r="AC115" s="151"/>
      <c r="AD115" s="151"/>
      <c r="AE115" s="151"/>
      <c r="AF115" s="151"/>
      <c r="AG115" s="151" t="s">
        <v>247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75">
        <v>97</v>
      </c>
      <c r="B116" s="176" t="s">
        <v>836</v>
      </c>
      <c r="C116" s="184" t="s">
        <v>837</v>
      </c>
      <c r="D116" s="177" t="s">
        <v>690</v>
      </c>
      <c r="E116" s="178">
        <v>215</v>
      </c>
      <c r="F116" s="179"/>
      <c r="G116" s="180">
        <f t="shared" si="21"/>
        <v>0</v>
      </c>
      <c r="H116" s="179">
        <v>0</v>
      </c>
      <c r="I116" s="180">
        <f t="shared" si="22"/>
        <v>0</v>
      </c>
      <c r="J116" s="179">
        <v>34</v>
      </c>
      <c r="K116" s="180">
        <f t="shared" si="23"/>
        <v>7310</v>
      </c>
      <c r="L116" s="180">
        <v>21</v>
      </c>
      <c r="M116" s="180">
        <f t="shared" si="24"/>
        <v>0</v>
      </c>
      <c r="N116" s="180">
        <v>0</v>
      </c>
      <c r="O116" s="180">
        <f t="shared" si="25"/>
        <v>0</v>
      </c>
      <c r="P116" s="180">
        <v>0</v>
      </c>
      <c r="Q116" s="180">
        <f t="shared" si="26"/>
        <v>0</v>
      </c>
      <c r="R116" s="180"/>
      <c r="S116" s="180" t="s">
        <v>230</v>
      </c>
      <c r="T116" s="181" t="s">
        <v>222</v>
      </c>
      <c r="U116" s="160">
        <v>0</v>
      </c>
      <c r="V116" s="160">
        <f t="shared" si="27"/>
        <v>0</v>
      </c>
      <c r="W116" s="160"/>
      <c r="X116" s="151"/>
      <c r="Y116" s="151"/>
      <c r="Z116" s="151"/>
      <c r="AA116" s="151"/>
      <c r="AB116" s="151"/>
      <c r="AC116" s="151"/>
      <c r="AD116" s="151"/>
      <c r="AE116" s="151"/>
      <c r="AF116" s="151"/>
      <c r="AG116" s="151" t="s">
        <v>247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75">
        <v>98</v>
      </c>
      <c r="B117" s="176" t="s">
        <v>838</v>
      </c>
      <c r="C117" s="184" t="s">
        <v>839</v>
      </c>
      <c r="D117" s="177" t="s">
        <v>690</v>
      </c>
      <c r="E117" s="178">
        <v>140</v>
      </c>
      <c r="F117" s="179"/>
      <c r="G117" s="180">
        <f t="shared" si="21"/>
        <v>0</v>
      </c>
      <c r="H117" s="179">
        <v>0</v>
      </c>
      <c r="I117" s="180">
        <f t="shared" si="22"/>
        <v>0</v>
      </c>
      <c r="J117" s="179">
        <v>48</v>
      </c>
      <c r="K117" s="180">
        <f t="shared" si="23"/>
        <v>6720</v>
      </c>
      <c r="L117" s="180">
        <v>21</v>
      </c>
      <c r="M117" s="180">
        <f t="shared" si="24"/>
        <v>0</v>
      </c>
      <c r="N117" s="180">
        <v>0</v>
      </c>
      <c r="O117" s="180">
        <f t="shared" si="25"/>
        <v>0</v>
      </c>
      <c r="P117" s="180">
        <v>0</v>
      </c>
      <c r="Q117" s="180">
        <f t="shared" si="26"/>
        <v>0</v>
      </c>
      <c r="R117" s="180"/>
      <c r="S117" s="180" t="s">
        <v>230</v>
      </c>
      <c r="T117" s="181" t="s">
        <v>222</v>
      </c>
      <c r="U117" s="160">
        <v>0</v>
      </c>
      <c r="V117" s="160">
        <f t="shared" si="27"/>
        <v>0</v>
      </c>
      <c r="W117" s="160"/>
      <c r="X117" s="151"/>
      <c r="Y117" s="151"/>
      <c r="Z117" s="151"/>
      <c r="AA117" s="151"/>
      <c r="AB117" s="151"/>
      <c r="AC117" s="151"/>
      <c r="AD117" s="151"/>
      <c r="AE117" s="151"/>
      <c r="AF117" s="151"/>
      <c r="AG117" s="151" t="s">
        <v>247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75">
        <v>99</v>
      </c>
      <c r="B118" s="176" t="s">
        <v>840</v>
      </c>
      <c r="C118" s="184" t="s">
        <v>841</v>
      </c>
      <c r="D118" s="177" t="s">
        <v>690</v>
      </c>
      <c r="E118" s="178">
        <v>20</v>
      </c>
      <c r="F118" s="179"/>
      <c r="G118" s="180">
        <f t="shared" si="21"/>
        <v>0</v>
      </c>
      <c r="H118" s="179">
        <v>0</v>
      </c>
      <c r="I118" s="180">
        <f t="shared" si="22"/>
        <v>0</v>
      </c>
      <c r="J118" s="179">
        <v>72</v>
      </c>
      <c r="K118" s="180">
        <f t="shared" si="23"/>
        <v>1440</v>
      </c>
      <c r="L118" s="180">
        <v>21</v>
      </c>
      <c r="M118" s="180">
        <f t="shared" si="24"/>
        <v>0</v>
      </c>
      <c r="N118" s="180">
        <v>0</v>
      </c>
      <c r="O118" s="180">
        <f t="shared" si="25"/>
        <v>0</v>
      </c>
      <c r="P118" s="180">
        <v>0</v>
      </c>
      <c r="Q118" s="180">
        <f t="shared" si="26"/>
        <v>0</v>
      </c>
      <c r="R118" s="180"/>
      <c r="S118" s="180" t="s">
        <v>230</v>
      </c>
      <c r="T118" s="181" t="s">
        <v>222</v>
      </c>
      <c r="U118" s="160">
        <v>0</v>
      </c>
      <c r="V118" s="160">
        <f t="shared" si="27"/>
        <v>0</v>
      </c>
      <c r="W118" s="160"/>
      <c r="X118" s="151"/>
      <c r="Y118" s="151"/>
      <c r="Z118" s="151"/>
      <c r="AA118" s="151"/>
      <c r="AB118" s="151"/>
      <c r="AC118" s="151"/>
      <c r="AD118" s="151"/>
      <c r="AE118" s="151"/>
      <c r="AF118" s="151"/>
      <c r="AG118" s="151" t="s">
        <v>247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75">
        <v>100</v>
      </c>
      <c r="B119" s="176" t="s">
        <v>842</v>
      </c>
      <c r="C119" s="184" t="s">
        <v>843</v>
      </c>
      <c r="D119" s="177" t="s">
        <v>690</v>
      </c>
      <c r="E119" s="178">
        <v>18</v>
      </c>
      <c r="F119" s="179"/>
      <c r="G119" s="180">
        <f t="shared" si="21"/>
        <v>0</v>
      </c>
      <c r="H119" s="179">
        <v>0</v>
      </c>
      <c r="I119" s="180">
        <f t="shared" si="22"/>
        <v>0</v>
      </c>
      <c r="J119" s="179">
        <v>308</v>
      </c>
      <c r="K119" s="180">
        <f t="shared" si="23"/>
        <v>5544</v>
      </c>
      <c r="L119" s="180">
        <v>21</v>
      </c>
      <c r="M119" s="180">
        <f t="shared" si="24"/>
        <v>0</v>
      </c>
      <c r="N119" s="180">
        <v>0</v>
      </c>
      <c r="O119" s="180">
        <f t="shared" si="25"/>
        <v>0</v>
      </c>
      <c r="P119" s="180">
        <v>0</v>
      </c>
      <c r="Q119" s="180">
        <f t="shared" si="26"/>
        <v>0</v>
      </c>
      <c r="R119" s="180"/>
      <c r="S119" s="180" t="s">
        <v>230</v>
      </c>
      <c r="T119" s="181" t="s">
        <v>222</v>
      </c>
      <c r="U119" s="160">
        <v>0</v>
      </c>
      <c r="V119" s="160">
        <f t="shared" si="27"/>
        <v>0</v>
      </c>
      <c r="W119" s="160"/>
      <c r="X119" s="151"/>
      <c r="Y119" s="151"/>
      <c r="Z119" s="151"/>
      <c r="AA119" s="151"/>
      <c r="AB119" s="151"/>
      <c r="AC119" s="151"/>
      <c r="AD119" s="151"/>
      <c r="AE119" s="151"/>
      <c r="AF119" s="151"/>
      <c r="AG119" s="151" t="s">
        <v>247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75">
        <v>101</v>
      </c>
      <c r="B120" s="176" t="s">
        <v>844</v>
      </c>
      <c r="C120" s="184" t="s">
        <v>845</v>
      </c>
      <c r="D120" s="177" t="s">
        <v>690</v>
      </c>
      <c r="E120" s="178">
        <v>4</v>
      </c>
      <c r="F120" s="179"/>
      <c r="G120" s="180">
        <f t="shared" si="21"/>
        <v>0</v>
      </c>
      <c r="H120" s="179">
        <v>0</v>
      </c>
      <c r="I120" s="180">
        <f t="shared" si="22"/>
        <v>0</v>
      </c>
      <c r="J120" s="179">
        <v>23</v>
      </c>
      <c r="K120" s="180">
        <f t="shared" si="23"/>
        <v>92</v>
      </c>
      <c r="L120" s="180">
        <v>21</v>
      </c>
      <c r="M120" s="180">
        <f t="shared" si="24"/>
        <v>0</v>
      </c>
      <c r="N120" s="180">
        <v>0</v>
      </c>
      <c r="O120" s="180">
        <f t="shared" si="25"/>
        <v>0</v>
      </c>
      <c r="P120" s="180">
        <v>0</v>
      </c>
      <c r="Q120" s="180">
        <f t="shared" si="26"/>
        <v>0</v>
      </c>
      <c r="R120" s="180"/>
      <c r="S120" s="180" t="s">
        <v>230</v>
      </c>
      <c r="T120" s="181" t="s">
        <v>222</v>
      </c>
      <c r="U120" s="160">
        <v>0</v>
      </c>
      <c r="V120" s="160">
        <f t="shared" si="27"/>
        <v>0</v>
      </c>
      <c r="W120" s="160"/>
      <c r="X120" s="151"/>
      <c r="Y120" s="151"/>
      <c r="Z120" s="151"/>
      <c r="AA120" s="151"/>
      <c r="AB120" s="151"/>
      <c r="AC120" s="151"/>
      <c r="AD120" s="151"/>
      <c r="AE120" s="151"/>
      <c r="AF120" s="151"/>
      <c r="AG120" s="151" t="s">
        <v>247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75">
        <v>102</v>
      </c>
      <c r="B121" s="176" t="s">
        <v>846</v>
      </c>
      <c r="C121" s="184" t="s">
        <v>847</v>
      </c>
      <c r="D121" s="177" t="s">
        <v>690</v>
      </c>
      <c r="E121" s="178">
        <v>7.5</v>
      </c>
      <c r="F121" s="179"/>
      <c r="G121" s="180">
        <f t="shared" si="21"/>
        <v>0</v>
      </c>
      <c r="H121" s="179">
        <v>0</v>
      </c>
      <c r="I121" s="180">
        <f t="shared" si="22"/>
        <v>0</v>
      </c>
      <c r="J121" s="179">
        <v>42</v>
      </c>
      <c r="K121" s="180">
        <f t="shared" si="23"/>
        <v>315</v>
      </c>
      <c r="L121" s="180">
        <v>21</v>
      </c>
      <c r="M121" s="180">
        <f t="shared" si="24"/>
        <v>0</v>
      </c>
      <c r="N121" s="180">
        <v>0</v>
      </c>
      <c r="O121" s="180">
        <f t="shared" si="25"/>
        <v>0</v>
      </c>
      <c r="P121" s="180">
        <v>0</v>
      </c>
      <c r="Q121" s="180">
        <f t="shared" si="26"/>
        <v>0</v>
      </c>
      <c r="R121" s="180"/>
      <c r="S121" s="180" t="s">
        <v>230</v>
      </c>
      <c r="T121" s="181" t="s">
        <v>222</v>
      </c>
      <c r="U121" s="160">
        <v>0</v>
      </c>
      <c r="V121" s="160">
        <f t="shared" si="27"/>
        <v>0</v>
      </c>
      <c r="W121" s="160"/>
      <c r="X121" s="151"/>
      <c r="Y121" s="151"/>
      <c r="Z121" s="151"/>
      <c r="AA121" s="151"/>
      <c r="AB121" s="151"/>
      <c r="AC121" s="151"/>
      <c r="AD121" s="151"/>
      <c r="AE121" s="151"/>
      <c r="AF121" s="151"/>
      <c r="AG121" s="151" t="s">
        <v>247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75">
        <v>103</v>
      </c>
      <c r="B122" s="176" t="s">
        <v>848</v>
      </c>
      <c r="C122" s="184" t="s">
        <v>849</v>
      </c>
      <c r="D122" s="177" t="s">
        <v>690</v>
      </c>
      <c r="E122" s="178">
        <v>13</v>
      </c>
      <c r="F122" s="179"/>
      <c r="G122" s="180">
        <f t="shared" si="21"/>
        <v>0</v>
      </c>
      <c r="H122" s="179">
        <v>0</v>
      </c>
      <c r="I122" s="180">
        <f t="shared" si="22"/>
        <v>0</v>
      </c>
      <c r="J122" s="179">
        <v>220</v>
      </c>
      <c r="K122" s="180">
        <f t="shared" si="23"/>
        <v>2860</v>
      </c>
      <c r="L122" s="180">
        <v>21</v>
      </c>
      <c r="M122" s="180">
        <f t="shared" si="24"/>
        <v>0</v>
      </c>
      <c r="N122" s="180">
        <v>0</v>
      </c>
      <c r="O122" s="180">
        <f t="shared" si="25"/>
        <v>0</v>
      </c>
      <c r="P122" s="180">
        <v>0</v>
      </c>
      <c r="Q122" s="180">
        <f t="shared" si="26"/>
        <v>0</v>
      </c>
      <c r="R122" s="180"/>
      <c r="S122" s="180" t="s">
        <v>230</v>
      </c>
      <c r="T122" s="181" t="s">
        <v>222</v>
      </c>
      <c r="U122" s="160">
        <v>0</v>
      </c>
      <c r="V122" s="160">
        <f t="shared" si="27"/>
        <v>0</v>
      </c>
      <c r="W122" s="160"/>
      <c r="X122" s="151"/>
      <c r="Y122" s="151"/>
      <c r="Z122" s="151"/>
      <c r="AA122" s="151"/>
      <c r="AB122" s="151"/>
      <c r="AC122" s="151"/>
      <c r="AD122" s="151"/>
      <c r="AE122" s="151"/>
      <c r="AF122" s="151"/>
      <c r="AG122" s="151" t="s">
        <v>247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75">
        <v>104</v>
      </c>
      <c r="B123" s="176" t="s">
        <v>850</v>
      </c>
      <c r="C123" s="184" t="s">
        <v>851</v>
      </c>
      <c r="D123" s="177" t="s">
        <v>690</v>
      </c>
      <c r="E123" s="178">
        <v>8</v>
      </c>
      <c r="F123" s="179"/>
      <c r="G123" s="180">
        <f t="shared" si="21"/>
        <v>0</v>
      </c>
      <c r="H123" s="179">
        <v>0</v>
      </c>
      <c r="I123" s="180">
        <f t="shared" si="22"/>
        <v>0</v>
      </c>
      <c r="J123" s="179">
        <v>235</v>
      </c>
      <c r="K123" s="180">
        <f t="shared" si="23"/>
        <v>1880</v>
      </c>
      <c r="L123" s="180">
        <v>21</v>
      </c>
      <c r="M123" s="180">
        <f t="shared" si="24"/>
        <v>0</v>
      </c>
      <c r="N123" s="180">
        <v>0</v>
      </c>
      <c r="O123" s="180">
        <f t="shared" si="25"/>
        <v>0</v>
      </c>
      <c r="P123" s="180">
        <v>0</v>
      </c>
      <c r="Q123" s="180">
        <f t="shared" si="26"/>
        <v>0</v>
      </c>
      <c r="R123" s="180"/>
      <c r="S123" s="180" t="s">
        <v>230</v>
      </c>
      <c r="T123" s="181" t="s">
        <v>222</v>
      </c>
      <c r="U123" s="160">
        <v>0</v>
      </c>
      <c r="V123" s="160">
        <f t="shared" si="27"/>
        <v>0</v>
      </c>
      <c r="W123" s="160"/>
      <c r="X123" s="151"/>
      <c r="Y123" s="151"/>
      <c r="Z123" s="151"/>
      <c r="AA123" s="151"/>
      <c r="AB123" s="151"/>
      <c r="AC123" s="151"/>
      <c r="AD123" s="151"/>
      <c r="AE123" s="151"/>
      <c r="AF123" s="151"/>
      <c r="AG123" s="151" t="s">
        <v>247</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75">
        <v>105</v>
      </c>
      <c r="B124" s="176" t="s">
        <v>852</v>
      </c>
      <c r="C124" s="184" t="s">
        <v>853</v>
      </c>
      <c r="D124" s="177" t="s">
        <v>854</v>
      </c>
      <c r="E124" s="178">
        <v>2.5</v>
      </c>
      <c r="F124" s="179"/>
      <c r="G124" s="180">
        <f t="shared" si="21"/>
        <v>0</v>
      </c>
      <c r="H124" s="179">
        <v>0</v>
      </c>
      <c r="I124" s="180">
        <f t="shared" si="22"/>
        <v>0</v>
      </c>
      <c r="J124" s="179">
        <v>300</v>
      </c>
      <c r="K124" s="180">
        <f t="shared" si="23"/>
        <v>750</v>
      </c>
      <c r="L124" s="180">
        <v>21</v>
      </c>
      <c r="M124" s="180">
        <f t="shared" si="24"/>
        <v>0</v>
      </c>
      <c r="N124" s="180">
        <v>0</v>
      </c>
      <c r="O124" s="180">
        <f t="shared" si="25"/>
        <v>0</v>
      </c>
      <c r="P124" s="180">
        <v>0</v>
      </c>
      <c r="Q124" s="180">
        <f t="shared" si="26"/>
        <v>0</v>
      </c>
      <c r="R124" s="180"/>
      <c r="S124" s="180" t="s">
        <v>230</v>
      </c>
      <c r="T124" s="181" t="s">
        <v>222</v>
      </c>
      <c r="U124" s="160">
        <v>0</v>
      </c>
      <c r="V124" s="160">
        <f t="shared" si="27"/>
        <v>0</v>
      </c>
      <c r="W124" s="160"/>
      <c r="X124" s="151"/>
      <c r="Y124" s="151"/>
      <c r="Z124" s="151"/>
      <c r="AA124" s="151"/>
      <c r="AB124" s="151"/>
      <c r="AC124" s="151"/>
      <c r="AD124" s="151"/>
      <c r="AE124" s="151"/>
      <c r="AF124" s="151"/>
      <c r="AG124" s="151" t="s">
        <v>247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75">
        <v>106</v>
      </c>
      <c r="B125" s="176" t="s">
        <v>855</v>
      </c>
      <c r="C125" s="184" t="s">
        <v>856</v>
      </c>
      <c r="D125" s="177" t="s">
        <v>854</v>
      </c>
      <c r="E125" s="178">
        <v>8</v>
      </c>
      <c r="F125" s="179"/>
      <c r="G125" s="180">
        <f t="shared" si="21"/>
        <v>0</v>
      </c>
      <c r="H125" s="179">
        <v>0</v>
      </c>
      <c r="I125" s="180">
        <f t="shared" si="22"/>
        <v>0</v>
      </c>
      <c r="J125" s="179">
        <v>300</v>
      </c>
      <c r="K125" s="180">
        <f t="shared" si="23"/>
        <v>2400</v>
      </c>
      <c r="L125" s="180">
        <v>21</v>
      </c>
      <c r="M125" s="180">
        <f t="shared" si="24"/>
        <v>0</v>
      </c>
      <c r="N125" s="180">
        <v>0</v>
      </c>
      <c r="O125" s="180">
        <f t="shared" si="25"/>
        <v>0</v>
      </c>
      <c r="P125" s="180">
        <v>0</v>
      </c>
      <c r="Q125" s="180">
        <f t="shared" si="26"/>
        <v>0</v>
      </c>
      <c r="R125" s="180"/>
      <c r="S125" s="180" t="s">
        <v>230</v>
      </c>
      <c r="T125" s="181" t="s">
        <v>222</v>
      </c>
      <c r="U125" s="160">
        <v>0</v>
      </c>
      <c r="V125" s="160">
        <f t="shared" si="27"/>
        <v>0</v>
      </c>
      <c r="W125" s="160"/>
      <c r="X125" s="151"/>
      <c r="Y125" s="151"/>
      <c r="Z125" s="151"/>
      <c r="AA125" s="151"/>
      <c r="AB125" s="151"/>
      <c r="AC125" s="151"/>
      <c r="AD125" s="151"/>
      <c r="AE125" s="151"/>
      <c r="AF125" s="151"/>
      <c r="AG125" s="151" t="s">
        <v>247</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75">
        <v>107</v>
      </c>
      <c r="B126" s="176" t="s">
        <v>857</v>
      </c>
      <c r="C126" s="184" t="s">
        <v>858</v>
      </c>
      <c r="D126" s="177" t="s">
        <v>854</v>
      </c>
      <c r="E126" s="178">
        <v>18</v>
      </c>
      <c r="F126" s="179"/>
      <c r="G126" s="180">
        <f t="shared" si="21"/>
        <v>0</v>
      </c>
      <c r="H126" s="179">
        <v>0</v>
      </c>
      <c r="I126" s="180">
        <f t="shared" si="22"/>
        <v>0</v>
      </c>
      <c r="J126" s="179">
        <v>300</v>
      </c>
      <c r="K126" s="180">
        <f t="shared" si="23"/>
        <v>5400</v>
      </c>
      <c r="L126" s="180">
        <v>21</v>
      </c>
      <c r="M126" s="180">
        <f t="shared" si="24"/>
        <v>0</v>
      </c>
      <c r="N126" s="180">
        <v>0</v>
      </c>
      <c r="O126" s="180">
        <f t="shared" si="25"/>
        <v>0</v>
      </c>
      <c r="P126" s="180">
        <v>0</v>
      </c>
      <c r="Q126" s="180">
        <f t="shared" si="26"/>
        <v>0</v>
      </c>
      <c r="R126" s="180"/>
      <c r="S126" s="180" t="s">
        <v>230</v>
      </c>
      <c r="T126" s="181" t="s">
        <v>222</v>
      </c>
      <c r="U126" s="160">
        <v>0</v>
      </c>
      <c r="V126" s="160">
        <f t="shared" si="27"/>
        <v>0</v>
      </c>
      <c r="W126" s="160"/>
      <c r="X126" s="151"/>
      <c r="Y126" s="151"/>
      <c r="Z126" s="151"/>
      <c r="AA126" s="151"/>
      <c r="AB126" s="151"/>
      <c r="AC126" s="151"/>
      <c r="AD126" s="151"/>
      <c r="AE126" s="151"/>
      <c r="AF126" s="151"/>
      <c r="AG126" s="151" t="s">
        <v>247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75">
        <v>108</v>
      </c>
      <c r="B127" s="176" t="s">
        <v>859</v>
      </c>
      <c r="C127" s="184" t="s">
        <v>860</v>
      </c>
      <c r="D127" s="177" t="s">
        <v>854</v>
      </c>
      <c r="E127" s="178">
        <v>11</v>
      </c>
      <c r="F127" s="179"/>
      <c r="G127" s="180">
        <f t="shared" si="21"/>
        <v>0</v>
      </c>
      <c r="H127" s="179">
        <v>0</v>
      </c>
      <c r="I127" s="180">
        <f t="shared" si="22"/>
        <v>0</v>
      </c>
      <c r="J127" s="179">
        <v>300</v>
      </c>
      <c r="K127" s="180">
        <f t="shared" si="23"/>
        <v>3300</v>
      </c>
      <c r="L127" s="180">
        <v>21</v>
      </c>
      <c r="M127" s="180">
        <f t="shared" si="24"/>
        <v>0</v>
      </c>
      <c r="N127" s="180">
        <v>0</v>
      </c>
      <c r="O127" s="180">
        <f t="shared" si="25"/>
        <v>0</v>
      </c>
      <c r="P127" s="180">
        <v>0</v>
      </c>
      <c r="Q127" s="180">
        <f t="shared" si="26"/>
        <v>0</v>
      </c>
      <c r="R127" s="180"/>
      <c r="S127" s="180" t="s">
        <v>230</v>
      </c>
      <c r="T127" s="181" t="s">
        <v>222</v>
      </c>
      <c r="U127" s="160">
        <v>0</v>
      </c>
      <c r="V127" s="160">
        <f t="shared" si="27"/>
        <v>0</v>
      </c>
      <c r="W127" s="160"/>
      <c r="X127" s="151"/>
      <c r="Y127" s="151"/>
      <c r="Z127" s="151"/>
      <c r="AA127" s="151"/>
      <c r="AB127" s="151"/>
      <c r="AC127" s="151"/>
      <c r="AD127" s="151"/>
      <c r="AE127" s="151"/>
      <c r="AF127" s="151"/>
      <c r="AG127" s="151" t="s">
        <v>247</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75">
        <v>109</v>
      </c>
      <c r="B128" s="176" t="s">
        <v>861</v>
      </c>
      <c r="C128" s="184" t="s">
        <v>862</v>
      </c>
      <c r="D128" s="177" t="s">
        <v>854</v>
      </c>
      <c r="E128" s="178">
        <v>2</v>
      </c>
      <c r="F128" s="179"/>
      <c r="G128" s="180">
        <f t="shared" si="21"/>
        <v>0</v>
      </c>
      <c r="H128" s="179">
        <v>0</v>
      </c>
      <c r="I128" s="180">
        <f t="shared" si="22"/>
        <v>0</v>
      </c>
      <c r="J128" s="179">
        <v>300</v>
      </c>
      <c r="K128" s="180">
        <f t="shared" si="23"/>
        <v>600</v>
      </c>
      <c r="L128" s="180">
        <v>21</v>
      </c>
      <c r="M128" s="180">
        <f t="shared" si="24"/>
        <v>0</v>
      </c>
      <c r="N128" s="180">
        <v>0</v>
      </c>
      <c r="O128" s="180">
        <f t="shared" si="25"/>
        <v>0</v>
      </c>
      <c r="P128" s="180">
        <v>0</v>
      </c>
      <c r="Q128" s="180">
        <f t="shared" si="26"/>
        <v>0</v>
      </c>
      <c r="R128" s="180"/>
      <c r="S128" s="180" t="s">
        <v>230</v>
      </c>
      <c r="T128" s="181" t="s">
        <v>222</v>
      </c>
      <c r="U128" s="160">
        <v>0</v>
      </c>
      <c r="V128" s="160">
        <f t="shared" si="27"/>
        <v>0</v>
      </c>
      <c r="W128" s="160"/>
      <c r="X128" s="151"/>
      <c r="Y128" s="151"/>
      <c r="Z128" s="151"/>
      <c r="AA128" s="151"/>
      <c r="AB128" s="151"/>
      <c r="AC128" s="151"/>
      <c r="AD128" s="151"/>
      <c r="AE128" s="151"/>
      <c r="AF128" s="151"/>
      <c r="AG128" s="151" t="s">
        <v>247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75">
        <v>110</v>
      </c>
      <c r="B129" s="176" t="s">
        <v>863</v>
      </c>
      <c r="C129" s="184" t="s">
        <v>864</v>
      </c>
      <c r="D129" s="177" t="s">
        <v>854</v>
      </c>
      <c r="E129" s="178">
        <v>28</v>
      </c>
      <c r="F129" s="179"/>
      <c r="G129" s="180">
        <f t="shared" si="21"/>
        <v>0</v>
      </c>
      <c r="H129" s="179">
        <v>0</v>
      </c>
      <c r="I129" s="180">
        <f t="shared" si="22"/>
        <v>0</v>
      </c>
      <c r="J129" s="179">
        <v>300</v>
      </c>
      <c r="K129" s="180">
        <f t="shared" si="23"/>
        <v>8400</v>
      </c>
      <c r="L129" s="180">
        <v>21</v>
      </c>
      <c r="M129" s="180">
        <f t="shared" si="24"/>
        <v>0</v>
      </c>
      <c r="N129" s="180">
        <v>0</v>
      </c>
      <c r="O129" s="180">
        <f t="shared" si="25"/>
        <v>0</v>
      </c>
      <c r="P129" s="180">
        <v>0</v>
      </c>
      <c r="Q129" s="180">
        <f t="shared" si="26"/>
        <v>0</v>
      </c>
      <c r="R129" s="180"/>
      <c r="S129" s="180" t="s">
        <v>230</v>
      </c>
      <c r="T129" s="181" t="s">
        <v>222</v>
      </c>
      <c r="U129" s="160">
        <v>0</v>
      </c>
      <c r="V129" s="160">
        <f t="shared" si="27"/>
        <v>0</v>
      </c>
      <c r="W129" s="160"/>
      <c r="X129" s="151"/>
      <c r="Y129" s="151"/>
      <c r="Z129" s="151"/>
      <c r="AA129" s="151"/>
      <c r="AB129" s="151"/>
      <c r="AC129" s="151"/>
      <c r="AD129" s="151"/>
      <c r="AE129" s="151"/>
      <c r="AF129" s="151"/>
      <c r="AG129" s="151" t="s">
        <v>247</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75">
        <v>111</v>
      </c>
      <c r="B130" s="176" t="s">
        <v>865</v>
      </c>
      <c r="C130" s="184" t="s">
        <v>866</v>
      </c>
      <c r="D130" s="177" t="s">
        <v>854</v>
      </c>
      <c r="E130" s="178">
        <v>13</v>
      </c>
      <c r="F130" s="179"/>
      <c r="G130" s="180">
        <f t="shared" si="21"/>
        <v>0</v>
      </c>
      <c r="H130" s="179">
        <v>0</v>
      </c>
      <c r="I130" s="180">
        <f t="shared" si="22"/>
        <v>0</v>
      </c>
      <c r="J130" s="179">
        <v>250</v>
      </c>
      <c r="K130" s="180">
        <f t="shared" si="23"/>
        <v>3250</v>
      </c>
      <c r="L130" s="180">
        <v>21</v>
      </c>
      <c r="M130" s="180">
        <f t="shared" si="24"/>
        <v>0</v>
      </c>
      <c r="N130" s="180">
        <v>0</v>
      </c>
      <c r="O130" s="180">
        <f t="shared" si="25"/>
        <v>0</v>
      </c>
      <c r="P130" s="180">
        <v>0</v>
      </c>
      <c r="Q130" s="180">
        <f t="shared" si="26"/>
        <v>0</v>
      </c>
      <c r="R130" s="180"/>
      <c r="S130" s="180" t="s">
        <v>230</v>
      </c>
      <c r="T130" s="181" t="s">
        <v>222</v>
      </c>
      <c r="U130" s="160">
        <v>0</v>
      </c>
      <c r="V130" s="160">
        <f t="shared" si="27"/>
        <v>0</v>
      </c>
      <c r="W130" s="160"/>
      <c r="X130" s="151"/>
      <c r="Y130" s="151"/>
      <c r="Z130" s="151"/>
      <c r="AA130" s="151"/>
      <c r="AB130" s="151"/>
      <c r="AC130" s="151"/>
      <c r="AD130" s="151"/>
      <c r="AE130" s="151"/>
      <c r="AF130" s="151"/>
      <c r="AG130" s="151" t="s">
        <v>247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75">
        <v>112</v>
      </c>
      <c r="B131" s="176" t="s">
        <v>759</v>
      </c>
      <c r="C131" s="184" t="s">
        <v>867</v>
      </c>
      <c r="D131" s="177" t="s">
        <v>672</v>
      </c>
      <c r="E131" s="178">
        <v>22</v>
      </c>
      <c r="F131" s="179"/>
      <c r="G131" s="180">
        <f t="shared" si="21"/>
        <v>0</v>
      </c>
      <c r="H131" s="179">
        <v>0</v>
      </c>
      <c r="I131" s="180">
        <f t="shared" si="22"/>
        <v>0</v>
      </c>
      <c r="J131" s="179">
        <v>135</v>
      </c>
      <c r="K131" s="180">
        <f t="shared" si="23"/>
        <v>2970</v>
      </c>
      <c r="L131" s="180">
        <v>21</v>
      </c>
      <c r="M131" s="180">
        <f t="shared" si="24"/>
        <v>0</v>
      </c>
      <c r="N131" s="180">
        <v>0</v>
      </c>
      <c r="O131" s="180">
        <f t="shared" si="25"/>
        <v>0</v>
      </c>
      <c r="P131" s="180">
        <v>0</v>
      </c>
      <c r="Q131" s="180">
        <f t="shared" si="26"/>
        <v>0</v>
      </c>
      <c r="R131" s="180"/>
      <c r="S131" s="180" t="s">
        <v>230</v>
      </c>
      <c r="T131" s="181" t="s">
        <v>222</v>
      </c>
      <c r="U131" s="160">
        <v>0</v>
      </c>
      <c r="V131" s="160">
        <f t="shared" si="27"/>
        <v>0</v>
      </c>
      <c r="W131" s="160"/>
      <c r="X131" s="151"/>
      <c r="Y131" s="151"/>
      <c r="Z131" s="151"/>
      <c r="AA131" s="151"/>
      <c r="AB131" s="151"/>
      <c r="AC131" s="151"/>
      <c r="AD131" s="151"/>
      <c r="AE131" s="151"/>
      <c r="AF131" s="151"/>
      <c r="AG131" s="151" t="s">
        <v>404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75">
        <v>113</v>
      </c>
      <c r="B132" s="176" t="s">
        <v>797</v>
      </c>
      <c r="C132" s="184" t="s">
        <v>868</v>
      </c>
      <c r="D132" s="177" t="s">
        <v>672</v>
      </c>
      <c r="E132" s="178">
        <v>1</v>
      </c>
      <c r="F132" s="179"/>
      <c r="G132" s="180">
        <f t="shared" si="21"/>
        <v>0</v>
      </c>
      <c r="H132" s="179">
        <v>0</v>
      </c>
      <c r="I132" s="180">
        <f t="shared" si="22"/>
        <v>0</v>
      </c>
      <c r="J132" s="179">
        <v>1250</v>
      </c>
      <c r="K132" s="180">
        <f t="shared" si="23"/>
        <v>1250</v>
      </c>
      <c r="L132" s="180">
        <v>21</v>
      </c>
      <c r="M132" s="180">
        <f t="shared" si="24"/>
        <v>0</v>
      </c>
      <c r="N132" s="180">
        <v>0</v>
      </c>
      <c r="O132" s="180">
        <f t="shared" si="25"/>
        <v>0</v>
      </c>
      <c r="P132" s="180">
        <v>0</v>
      </c>
      <c r="Q132" s="180">
        <f t="shared" si="26"/>
        <v>0</v>
      </c>
      <c r="R132" s="180"/>
      <c r="S132" s="180" t="s">
        <v>230</v>
      </c>
      <c r="T132" s="181" t="s">
        <v>222</v>
      </c>
      <c r="U132" s="160">
        <v>0</v>
      </c>
      <c r="V132" s="160">
        <f t="shared" si="27"/>
        <v>0</v>
      </c>
      <c r="W132" s="160"/>
      <c r="X132" s="151"/>
      <c r="Y132" s="151"/>
      <c r="Z132" s="151"/>
      <c r="AA132" s="151"/>
      <c r="AB132" s="151"/>
      <c r="AC132" s="151"/>
      <c r="AD132" s="151"/>
      <c r="AE132" s="151"/>
      <c r="AF132" s="151"/>
      <c r="AG132" s="151" t="s">
        <v>404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75">
        <v>114</v>
      </c>
      <c r="B133" s="176" t="s">
        <v>820</v>
      </c>
      <c r="C133" s="184" t="s">
        <v>869</v>
      </c>
      <c r="D133" s="177" t="s">
        <v>690</v>
      </c>
      <c r="E133" s="178">
        <v>70</v>
      </c>
      <c r="F133" s="179"/>
      <c r="G133" s="180">
        <f t="shared" si="21"/>
        <v>0</v>
      </c>
      <c r="H133" s="179">
        <v>0</v>
      </c>
      <c r="I133" s="180">
        <f t="shared" si="22"/>
        <v>0</v>
      </c>
      <c r="J133" s="179">
        <v>78</v>
      </c>
      <c r="K133" s="180">
        <f t="shared" si="23"/>
        <v>5460</v>
      </c>
      <c r="L133" s="180">
        <v>21</v>
      </c>
      <c r="M133" s="180">
        <f t="shared" si="24"/>
        <v>0</v>
      </c>
      <c r="N133" s="180">
        <v>0</v>
      </c>
      <c r="O133" s="180">
        <f t="shared" si="25"/>
        <v>0</v>
      </c>
      <c r="P133" s="180">
        <v>0</v>
      </c>
      <c r="Q133" s="180">
        <f t="shared" si="26"/>
        <v>0</v>
      </c>
      <c r="R133" s="180"/>
      <c r="S133" s="180" t="s">
        <v>230</v>
      </c>
      <c r="T133" s="181" t="s">
        <v>222</v>
      </c>
      <c r="U133" s="160">
        <v>0</v>
      </c>
      <c r="V133" s="160">
        <f t="shared" si="27"/>
        <v>0</v>
      </c>
      <c r="W133" s="160"/>
      <c r="X133" s="151"/>
      <c r="Y133" s="151"/>
      <c r="Z133" s="151"/>
      <c r="AA133" s="151"/>
      <c r="AB133" s="151"/>
      <c r="AC133" s="151"/>
      <c r="AD133" s="151"/>
      <c r="AE133" s="151"/>
      <c r="AF133" s="151"/>
      <c r="AG133" s="151" t="s">
        <v>404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75">
        <v>115</v>
      </c>
      <c r="B134" s="176" t="s">
        <v>826</v>
      </c>
      <c r="C134" s="184" t="s">
        <v>870</v>
      </c>
      <c r="D134" s="177" t="s">
        <v>690</v>
      </c>
      <c r="E134" s="178">
        <v>1050</v>
      </c>
      <c r="F134" s="179"/>
      <c r="G134" s="180">
        <f t="shared" si="21"/>
        <v>0</v>
      </c>
      <c r="H134" s="179">
        <v>0</v>
      </c>
      <c r="I134" s="180">
        <f t="shared" si="22"/>
        <v>0</v>
      </c>
      <c r="J134" s="179">
        <v>24</v>
      </c>
      <c r="K134" s="180">
        <f t="shared" si="23"/>
        <v>25200</v>
      </c>
      <c r="L134" s="180">
        <v>21</v>
      </c>
      <c r="M134" s="180">
        <f t="shared" si="24"/>
        <v>0</v>
      </c>
      <c r="N134" s="180">
        <v>0</v>
      </c>
      <c r="O134" s="180">
        <f t="shared" si="25"/>
        <v>0</v>
      </c>
      <c r="P134" s="180">
        <v>0</v>
      </c>
      <c r="Q134" s="180">
        <f t="shared" si="26"/>
        <v>0</v>
      </c>
      <c r="R134" s="180"/>
      <c r="S134" s="180" t="s">
        <v>230</v>
      </c>
      <c r="T134" s="181" t="s">
        <v>222</v>
      </c>
      <c r="U134" s="160">
        <v>0</v>
      </c>
      <c r="V134" s="160">
        <f t="shared" si="27"/>
        <v>0</v>
      </c>
      <c r="W134" s="160"/>
      <c r="X134" s="151"/>
      <c r="Y134" s="151"/>
      <c r="Z134" s="151"/>
      <c r="AA134" s="151"/>
      <c r="AB134" s="151"/>
      <c r="AC134" s="151"/>
      <c r="AD134" s="151"/>
      <c r="AE134" s="151"/>
      <c r="AF134" s="151"/>
      <c r="AG134" s="151" t="s">
        <v>404</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75">
        <v>116</v>
      </c>
      <c r="B135" s="176" t="s">
        <v>830</v>
      </c>
      <c r="C135" s="184" t="s">
        <v>871</v>
      </c>
      <c r="D135" s="177" t="s">
        <v>690</v>
      </c>
      <c r="E135" s="178">
        <v>16</v>
      </c>
      <c r="F135" s="179"/>
      <c r="G135" s="180">
        <f t="shared" si="21"/>
        <v>0</v>
      </c>
      <c r="H135" s="179">
        <v>0</v>
      </c>
      <c r="I135" s="180">
        <f t="shared" si="22"/>
        <v>0</v>
      </c>
      <c r="J135" s="179">
        <v>48</v>
      </c>
      <c r="K135" s="180">
        <f t="shared" si="23"/>
        <v>768</v>
      </c>
      <c r="L135" s="180">
        <v>21</v>
      </c>
      <c r="M135" s="180">
        <f t="shared" si="24"/>
        <v>0</v>
      </c>
      <c r="N135" s="180">
        <v>0</v>
      </c>
      <c r="O135" s="180">
        <f t="shared" si="25"/>
        <v>0</v>
      </c>
      <c r="P135" s="180">
        <v>0</v>
      </c>
      <c r="Q135" s="180">
        <f t="shared" si="26"/>
        <v>0</v>
      </c>
      <c r="R135" s="180"/>
      <c r="S135" s="180" t="s">
        <v>230</v>
      </c>
      <c r="T135" s="181" t="s">
        <v>222</v>
      </c>
      <c r="U135" s="160">
        <v>0</v>
      </c>
      <c r="V135" s="160">
        <f t="shared" si="27"/>
        <v>0</v>
      </c>
      <c r="W135" s="160"/>
      <c r="X135" s="151"/>
      <c r="Y135" s="151"/>
      <c r="Z135" s="151"/>
      <c r="AA135" s="151"/>
      <c r="AB135" s="151"/>
      <c r="AC135" s="151"/>
      <c r="AD135" s="151"/>
      <c r="AE135" s="151"/>
      <c r="AF135" s="151"/>
      <c r="AG135" s="151" t="s">
        <v>404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75">
        <v>117</v>
      </c>
      <c r="B136" s="176" t="s">
        <v>840</v>
      </c>
      <c r="C136" s="184" t="s">
        <v>872</v>
      </c>
      <c r="D136" s="177" t="s">
        <v>690</v>
      </c>
      <c r="E136" s="178">
        <v>35</v>
      </c>
      <c r="F136" s="179"/>
      <c r="G136" s="180">
        <f t="shared" si="21"/>
        <v>0</v>
      </c>
      <c r="H136" s="179">
        <v>0</v>
      </c>
      <c r="I136" s="180">
        <f t="shared" si="22"/>
        <v>0</v>
      </c>
      <c r="J136" s="179">
        <v>99</v>
      </c>
      <c r="K136" s="180">
        <f t="shared" si="23"/>
        <v>3465</v>
      </c>
      <c r="L136" s="180">
        <v>21</v>
      </c>
      <c r="M136" s="180">
        <f t="shared" si="24"/>
        <v>0</v>
      </c>
      <c r="N136" s="180">
        <v>0</v>
      </c>
      <c r="O136" s="180">
        <f t="shared" si="25"/>
        <v>0</v>
      </c>
      <c r="P136" s="180">
        <v>0</v>
      </c>
      <c r="Q136" s="180">
        <f t="shared" si="26"/>
        <v>0</v>
      </c>
      <c r="R136" s="180"/>
      <c r="S136" s="180" t="s">
        <v>230</v>
      </c>
      <c r="T136" s="181" t="s">
        <v>222</v>
      </c>
      <c r="U136" s="160">
        <v>0</v>
      </c>
      <c r="V136" s="160">
        <f t="shared" si="27"/>
        <v>0</v>
      </c>
      <c r="W136" s="160"/>
      <c r="X136" s="151"/>
      <c r="Y136" s="151"/>
      <c r="Z136" s="151"/>
      <c r="AA136" s="151"/>
      <c r="AB136" s="151"/>
      <c r="AC136" s="151"/>
      <c r="AD136" s="151"/>
      <c r="AE136" s="151"/>
      <c r="AF136" s="151"/>
      <c r="AG136" s="151" t="s">
        <v>404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c r="A137" s="162" t="s">
        <v>216</v>
      </c>
      <c r="B137" s="163" t="s">
        <v>169</v>
      </c>
      <c r="C137" s="183" t="s">
        <v>170</v>
      </c>
      <c r="D137" s="164"/>
      <c r="E137" s="165"/>
      <c r="F137" s="166"/>
      <c r="G137" s="166">
        <f>SUMIF(AG138:AG143,"&lt;&gt;NOR",G138:G143)</f>
        <v>0</v>
      </c>
      <c r="H137" s="166"/>
      <c r="I137" s="166">
        <f>SUM(I138:I143)</f>
        <v>0</v>
      </c>
      <c r="J137" s="166"/>
      <c r="K137" s="166">
        <f>SUM(K138:K143)</f>
        <v>113930</v>
      </c>
      <c r="L137" s="166"/>
      <c r="M137" s="166">
        <f>SUM(M138:M143)</f>
        <v>0</v>
      </c>
      <c r="N137" s="166"/>
      <c r="O137" s="166">
        <f>SUM(O138:O143)</f>
        <v>0</v>
      </c>
      <c r="P137" s="166"/>
      <c r="Q137" s="166">
        <f>SUM(Q138:Q143)</f>
        <v>0</v>
      </c>
      <c r="R137" s="166"/>
      <c r="S137" s="166"/>
      <c r="T137" s="167"/>
      <c r="U137" s="161"/>
      <c r="V137" s="161">
        <f>SUM(V138:V143)</f>
        <v>0</v>
      </c>
      <c r="W137" s="161"/>
      <c r="AG137" t="s">
        <v>217</v>
      </c>
    </row>
    <row r="138" spans="1:60" outlineLevel="1">
      <c r="A138" s="175">
        <v>118</v>
      </c>
      <c r="B138" s="176" t="s">
        <v>873</v>
      </c>
      <c r="C138" s="184" t="s">
        <v>874</v>
      </c>
      <c r="D138" s="177" t="s">
        <v>672</v>
      </c>
      <c r="E138" s="178">
        <v>1</v>
      </c>
      <c r="F138" s="179"/>
      <c r="G138" s="180">
        <f t="shared" ref="G138:G143" si="28">ROUND(E138*F138,2)</f>
        <v>0</v>
      </c>
      <c r="H138" s="179">
        <v>0</v>
      </c>
      <c r="I138" s="180">
        <f t="shared" ref="I138:I143" si="29">ROUND(E138*H138,2)</f>
        <v>0</v>
      </c>
      <c r="J138" s="179">
        <v>22040</v>
      </c>
      <c r="K138" s="180">
        <f t="shared" ref="K138:K143" si="30">ROUND(E138*J138,2)</f>
        <v>22040</v>
      </c>
      <c r="L138" s="180">
        <v>21</v>
      </c>
      <c r="M138" s="180">
        <f t="shared" ref="M138:M143" si="31">G138*(1+L138/100)</f>
        <v>0</v>
      </c>
      <c r="N138" s="180">
        <v>0</v>
      </c>
      <c r="O138" s="180">
        <f t="shared" ref="O138:O143" si="32">ROUND(E138*N138,2)</f>
        <v>0</v>
      </c>
      <c r="P138" s="180">
        <v>0</v>
      </c>
      <c r="Q138" s="180">
        <f t="shared" ref="Q138:Q143" si="33">ROUND(E138*P138,2)</f>
        <v>0</v>
      </c>
      <c r="R138" s="180"/>
      <c r="S138" s="180" t="s">
        <v>230</v>
      </c>
      <c r="T138" s="181" t="s">
        <v>222</v>
      </c>
      <c r="U138" s="160">
        <v>0</v>
      </c>
      <c r="V138" s="160">
        <f t="shared" ref="V138:V143" si="34">ROUND(E138*U138,2)</f>
        <v>0</v>
      </c>
      <c r="W138" s="160"/>
      <c r="X138" s="151"/>
      <c r="Y138" s="151"/>
      <c r="Z138" s="151"/>
      <c r="AA138" s="151"/>
      <c r="AB138" s="151"/>
      <c r="AC138" s="151"/>
      <c r="AD138" s="151"/>
      <c r="AE138" s="151"/>
      <c r="AF138" s="151"/>
      <c r="AG138" s="151" t="s">
        <v>247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75">
        <v>119</v>
      </c>
      <c r="B139" s="176" t="s">
        <v>875</v>
      </c>
      <c r="C139" s="184" t="s">
        <v>876</v>
      </c>
      <c r="D139" s="177" t="s">
        <v>672</v>
      </c>
      <c r="E139" s="178">
        <v>1</v>
      </c>
      <c r="F139" s="179"/>
      <c r="G139" s="180">
        <f t="shared" si="28"/>
        <v>0</v>
      </c>
      <c r="H139" s="179">
        <v>0</v>
      </c>
      <c r="I139" s="180">
        <f t="shared" si="29"/>
        <v>0</v>
      </c>
      <c r="J139" s="179">
        <v>9090</v>
      </c>
      <c r="K139" s="180">
        <f t="shared" si="30"/>
        <v>9090</v>
      </c>
      <c r="L139" s="180">
        <v>21</v>
      </c>
      <c r="M139" s="180">
        <f t="shared" si="31"/>
        <v>0</v>
      </c>
      <c r="N139" s="180">
        <v>0</v>
      </c>
      <c r="O139" s="180">
        <f t="shared" si="32"/>
        <v>0</v>
      </c>
      <c r="P139" s="180">
        <v>0</v>
      </c>
      <c r="Q139" s="180">
        <f t="shared" si="33"/>
        <v>0</v>
      </c>
      <c r="R139" s="180"/>
      <c r="S139" s="180" t="s">
        <v>230</v>
      </c>
      <c r="T139" s="181" t="s">
        <v>222</v>
      </c>
      <c r="U139" s="160">
        <v>0</v>
      </c>
      <c r="V139" s="160">
        <f t="shared" si="34"/>
        <v>0</v>
      </c>
      <c r="W139" s="160"/>
      <c r="X139" s="151"/>
      <c r="Y139" s="151"/>
      <c r="Z139" s="151"/>
      <c r="AA139" s="151"/>
      <c r="AB139" s="151"/>
      <c r="AC139" s="151"/>
      <c r="AD139" s="151"/>
      <c r="AE139" s="151"/>
      <c r="AF139" s="151"/>
      <c r="AG139" s="151" t="s">
        <v>247</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75">
        <v>120</v>
      </c>
      <c r="B140" s="176" t="s">
        <v>877</v>
      </c>
      <c r="C140" s="184" t="s">
        <v>878</v>
      </c>
      <c r="D140" s="177" t="s">
        <v>672</v>
      </c>
      <c r="E140" s="178">
        <v>1</v>
      </c>
      <c r="F140" s="179"/>
      <c r="G140" s="180">
        <f t="shared" si="28"/>
        <v>0</v>
      </c>
      <c r="H140" s="179">
        <v>0</v>
      </c>
      <c r="I140" s="180">
        <f t="shared" si="29"/>
        <v>0</v>
      </c>
      <c r="J140" s="179">
        <v>12410</v>
      </c>
      <c r="K140" s="180">
        <f t="shared" si="30"/>
        <v>12410</v>
      </c>
      <c r="L140" s="180">
        <v>21</v>
      </c>
      <c r="M140" s="180">
        <f t="shared" si="31"/>
        <v>0</v>
      </c>
      <c r="N140" s="180">
        <v>0</v>
      </c>
      <c r="O140" s="180">
        <f t="shared" si="32"/>
        <v>0</v>
      </c>
      <c r="P140" s="180">
        <v>0</v>
      </c>
      <c r="Q140" s="180">
        <f t="shared" si="33"/>
        <v>0</v>
      </c>
      <c r="R140" s="180"/>
      <c r="S140" s="180" t="s">
        <v>230</v>
      </c>
      <c r="T140" s="181" t="s">
        <v>222</v>
      </c>
      <c r="U140" s="160">
        <v>0</v>
      </c>
      <c r="V140" s="160">
        <f t="shared" si="34"/>
        <v>0</v>
      </c>
      <c r="W140" s="160"/>
      <c r="X140" s="151"/>
      <c r="Y140" s="151"/>
      <c r="Z140" s="151"/>
      <c r="AA140" s="151"/>
      <c r="AB140" s="151"/>
      <c r="AC140" s="151"/>
      <c r="AD140" s="151"/>
      <c r="AE140" s="151"/>
      <c r="AF140" s="151"/>
      <c r="AG140" s="151" t="s">
        <v>247</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75">
        <v>121</v>
      </c>
      <c r="B141" s="176" t="s">
        <v>879</v>
      </c>
      <c r="C141" s="184" t="s">
        <v>880</v>
      </c>
      <c r="D141" s="177" t="s">
        <v>672</v>
      </c>
      <c r="E141" s="178">
        <v>5</v>
      </c>
      <c r="F141" s="179"/>
      <c r="G141" s="180">
        <f t="shared" si="28"/>
        <v>0</v>
      </c>
      <c r="H141" s="179">
        <v>0</v>
      </c>
      <c r="I141" s="180">
        <f t="shared" si="29"/>
        <v>0</v>
      </c>
      <c r="J141" s="179">
        <v>1150</v>
      </c>
      <c r="K141" s="180">
        <f t="shared" si="30"/>
        <v>5750</v>
      </c>
      <c r="L141" s="180">
        <v>21</v>
      </c>
      <c r="M141" s="180">
        <f t="shared" si="31"/>
        <v>0</v>
      </c>
      <c r="N141" s="180">
        <v>0</v>
      </c>
      <c r="O141" s="180">
        <f t="shared" si="32"/>
        <v>0</v>
      </c>
      <c r="P141" s="180">
        <v>0</v>
      </c>
      <c r="Q141" s="180">
        <f t="shared" si="33"/>
        <v>0</v>
      </c>
      <c r="R141" s="180"/>
      <c r="S141" s="180" t="s">
        <v>230</v>
      </c>
      <c r="T141" s="181" t="s">
        <v>222</v>
      </c>
      <c r="U141" s="160">
        <v>0</v>
      </c>
      <c r="V141" s="160">
        <f t="shared" si="34"/>
        <v>0</v>
      </c>
      <c r="W141" s="160"/>
      <c r="X141" s="151"/>
      <c r="Y141" s="151"/>
      <c r="Z141" s="151"/>
      <c r="AA141" s="151"/>
      <c r="AB141" s="151"/>
      <c r="AC141" s="151"/>
      <c r="AD141" s="151"/>
      <c r="AE141" s="151"/>
      <c r="AF141" s="151"/>
      <c r="AG141" s="151" t="s">
        <v>247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75">
        <v>122</v>
      </c>
      <c r="B142" s="176" t="s">
        <v>881</v>
      </c>
      <c r="C142" s="184" t="s">
        <v>882</v>
      </c>
      <c r="D142" s="177" t="s">
        <v>672</v>
      </c>
      <c r="E142" s="178">
        <v>4</v>
      </c>
      <c r="F142" s="179"/>
      <c r="G142" s="180">
        <f t="shared" si="28"/>
        <v>0</v>
      </c>
      <c r="H142" s="179">
        <v>0</v>
      </c>
      <c r="I142" s="180">
        <f t="shared" si="29"/>
        <v>0</v>
      </c>
      <c r="J142" s="179">
        <v>5880</v>
      </c>
      <c r="K142" s="180">
        <f t="shared" si="30"/>
        <v>23520</v>
      </c>
      <c r="L142" s="180">
        <v>21</v>
      </c>
      <c r="M142" s="180">
        <f t="shared" si="31"/>
        <v>0</v>
      </c>
      <c r="N142" s="180">
        <v>0</v>
      </c>
      <c r="O142" s="180">
        <f t="shared" si="32"/>
        <v>0</v>
      </c>
      <c r="P142" s="180">
        <v>0</v>
      </c>
      <c r="Q142" s="180">
        <f t="shared" si="33"/>
        <v>0</v>
      </c>
      <c r="R142" s="180"/>
      <c r="S142" s="180" t="s">
        <v>230</v>
      </c>
      <c r="T142" s="181" t="s">
        <v>222</v>
      </c>
      <c r="U142" s="160">
        <v>0</v>
      </c>
      <c r="V142" s="160">
        <f t="shared" si="34"/>
        <v>0</v>
      </c>
      <c r="W142" s="160"/>
      <c r="X142" s="151"/>
      <c r="Y142" s="151"/>
      <c r="Z142" s="151"/>
      <c r="AA142" s="151"/>
      <c r="AB142" s="151"/>
      <c r="AC142" s="151"/>
      <c r="AD142" s="151"/>
      <c r="AE142" s="151"/>
      <c r="AF142" s="151"/>
      <c r="AG142" s="151" t="s">
        <v>247</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75">
        <v>123</v>
      </c>
      <c r="B143" s="176" t="s">
        <v>873</v>
      </c>
      <c r="C143" s="184" t="s">
        <v>883</v>
      </c>
      <c r="D143" s="177" t="s">
        <v>672</v>
      </c>
      <c r="E143" s="178">
        <v>1</v>
      </c>
      <c r="F143" s="179"/>
      <c r="G143" s="180">
        <f t="shared" si="28"/>
        <v>0</v>
      </c>
      <c r="H143" s="179">
        <v>0</v>
      </c>
      <c r="I143" s="180">
        <f t="shared" si="29"/>
        <v>0</v>
      </c>
      <c r="J143" s="179">
        <v>41120</v>
      </c>
      <c r="K143" s="180">
        <f t="shared" si="30"/>
        <v>41120</v>
      </c>
      <c r="L143" s="180">
        <v>21</v>
      </c>
      <c r="M143" s="180">
        <f t="shared" si="31"/>
        <v>0</v>
      </c>
      <c r="N143" s="180">
        <v>0</v>
      </c>
      <c r="O143" s="180">
        <f t="shared" si="32"/>
        <v>0</v>
      </c>
      <c r="P143" s="180">
        <v>0</v>
      </c>
      <c r="Q143" s="180">
        <f t="shared" si="33"/>
        <v>0</v>
      </c>
      <c r="R143" s="180"/>
      <c r="S143" s="180" t="s">
        <v>230</v>
      </c>
      <c r="T143" s="181" t="s">
        <v>222</v>
      </c>
      <c r="U143" s="160">
        <v>0</v>
      </c>
      <c r="V143" s="160">
        <f t="shared" si="34"/>
        <v>0</v>
      </c>
      <c r="W143" s="160"/>
      <c r="X143" s="151"/>
      <c r="Y143" s="151"/>
      <c r="Z143" s="151"/>
      <c r="AA143" s="151"/>
      <c r="AB143" s="151"/>
      <c r="AC143" s="151"/>
      <c r="AD143" s="151"/>
      <c r="AE143" s="151"/>
      <c r="AF143" s="151"/>
      <c r="AG143" s="151" t="s">
        <v>404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c r="A144" s="162" t="s">
        <v>216</v>
      </c>
      <c r="B144" s="163" t="s">
        <v>171</v>
      </c>
      <c r="C144" s="183" t="s">
        <v>172</v>
      </c>
      <c r="D144" s="164"/>
      <c r="E144" s="165"/>
      <c r="F144" s="166"/>
      <c r="G144" s="166">
        <f>SUMIF(AG145:AG145,"&lt;&gt;NOR",G145:G145)</f>
        <v>0</v>
      </c>
      <c r="H144" s="166"/>
      <c r="I144" s="166">
        <f>SUM(I145:I145)</f>
        <v>0</v>
      </c>
      <c r="J144" s="166"/>
      <c r="K144" s="166">
        <f>SUM(K145:K145)</f>
        <v>8400</v>
      </c>
      <c r="L144" s="166"/>
      <c r="M144" s="166">
        <f>SUM(M145:M145)</f>
        <v>0</v>
      </c>
      <c r="N144" s="166"/>
      <c r="O144" s="166">
        <f>SUM(O145:O145)</f>
        <v>0</v>
      </c>
      <c r="P144" s="166"/>
      <c r="Q144" s="166">
        <f>SUM(Q145:Q145)</f>
        <v>0</v>
      </c>
      <c r="R144" s="166"/>
      <c r="S144" s="166"/>
      <c r="T144" s="167"/>
      <c r="U144" s="161"/>
      <c r="V144" s="161">
        <f>SUM(V145:V145)</f>
        <v>0</v>
      </c>
      <c r="W144" s="161"/>
      <c r="AG144" t="s">
        <v>217</v>
      </c>
    </row>
    <row r="145" spans="1:60" outlineLevel="1">
      <c r="A145" s="175">
        <v>124</v>
      </c>
      <c r="B145" s="176" t="s">
        <v>884</v>
      </c>
      <c r="C145" s="184" t="s">
        <v>885</v>
      </c>
      <c r="D145" s="177" t="s">
        <v>854</v>
      </c>
      <c r="E145" s="178">
        <v>28</v>
      </c>
      <c r="F145" s="179"/>
      <c r="G145" s="180">
        <f>ROUND(E145*F145,2)</f>
        <v>0</v>
      </c>
      <c r="H145" s="179">
        <v>0</v>
      </c>
      <c r="I145" s="180">
        <f>ROUND(E145*H145,2)</f>
        <v>0</v>
      </c>
      <c r="J145" s="179">
        <v>300</v>
      </c>
      <c r="K145" s="180">
        <f>ROUND(E145*J145,2)</f>
        <v>8400</v>
      </c>
      <c r="L145" s="180">
        <v>21</v>
      </c>
      <c r="M145" s="180">
        <f>G145*(1+L145/100)</f>
        <v>0</v>
      </c>
      <c r="N145" s="180">
        <v>0</v>
      </c>
      <c r="O145" s="180">
        <f>ROUND(E145*N145,2)</f>
        <v>0</v>
      </c>
      <c r="P145" s="180">
        <v>0</v>
      </c>
      <c r="Q145" s="180">
        <f>ROUND(E145*P145,2)</f>
        <v>0</v>
      </c>
      <c r="R145" s="180"/>
      <c r="S145" s="180" t="s">
        <v>230</v>
      </c>
      <c r="T145" s="181" t="s">
        <v>222</v>
      </c>
      <c r="U145" s="160">
        <v>0</v>
      </c>
      <c r="V145" s="160">
        <f>ROUND(E145*U145,2)</f>
        <v>0</v>
      </c>
      <c r="W145" s="160"/>
      <c r="X145" s="151"/>
      <c r="Y145" s="151"/>
      <c r="Z145" s="151"/>
      <c r="AA145" s="151"/>
      <c r="AB145" s="151"/>
      <c r="AC145" s="151"/>
      <c r="AD145" s="151"/>
      <c r="AE145" s="151"/>
      <c r="AF145" s="151"/>
      <c r="AG145" s="151" t="s">
        <v>247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c r="A146" s="162" t="s">
        <v>216</v>
      </c>
      <c r="B146" s="163" t="s">
        <v>173</v>
      </c>
      <c r="C146" s="183" t="s">
        <v>174</v>
      </c>
      <c r="D146" s="164"/>
      <c r="E146" s="165"/>
      <c r="F146" s="166"/>
      <c r="G146" s="166">
        <f>SUMIF(AG147:AG168,"&lt;&gt;NOR",G147:G168)</f>
        <v>0</v>
      </c>
      <c r="H146" s="166"/>
      <c r="I146" s="166">
        <f>SUM(I147:I168)</f>
        <v>0</v>
      </c>
      <c r="J146" s="166"/>
      <c r="K146" s="166">
        <f>SUM(K147:K168)</f>
        <v>39954.699999999997</v>
      </c>
      <c r="L146" s="166"/>
      <c r="M146" s="166">
        <f>SUM(M147:M168)</f>
        <v>0</v>
      </c>
      <c r="N146" s="166"/>
      <c r="O146" s="166">
        <f>SUM(O147:O168)</f>
        <v>0</v>
      </c>
      <c r="P146" s="166"/>
      <c r="Q146" s="166">
        <f>SUM(Q147:Q168)</f>
        <v>0</v>
      </c>
      <c r="R146" s="166"/>
      <c r="S146" s="166"/>
      <c r="T146" s="167"/>
      <c r="U146" s="161"/>
      <c r="V146" s="161">
        <f>SUM(V147:V168)</f>
        <v>0</v>
      </c>
      <c r="W146" s="161"/>
      <c r="AG146" t="s">
        <v>217</v>
      </c>
    </row>
    <row r="147" spans="1:60" outlineLevel="1">
      <c r="A147" s="175">
        <v>125</v>
      </c>
      <c r="B147" s="176" t="s">
        <v>699</v>
      </c>
      <c r="C147" s="184" t="s">
        <v>700</v>
      </c>
      <c r="D147" s="177" t="s">
        <v>690</v>
      </c>
      <c r="E147" s="178">
        <v>65</v>
      </c>
      <c r="F147" s="179"/>
      <c r="G147" s="180">
        <f t="shared" ref="G147:G168" si="35">ROUND(E147*F147,2)</f>
        <v>0</v>
      </c>
      <c r="H147" s="179">
        <v>0</v>
      </c>
      <c r="I147" s="180">
        <f t="shared" ref="I147:I168" si="36">ROUND(E147*H147,2)</f>
        <v>0</v>
      </c>
      <c r="J147" s="179">
        <v>48</v>
      </c>
      <c r="K147" s="180">
        <f t="shared" ref="K147:K168" si="37">ROUND(E147*J147,2)</f>
        <v>3120</v>
      </c>
      <c r="L147" s="180">
        <v>21</v>
      </c>
      <c r="M147" s="180">
        <f t="shared" ref="M147:M168" si="38">G147*(1+L147/100)</f>
        <v>0</v>
      </c>
      <c r="N147" s="180">
        <v>0</v>
      </c>
      <c r="O147" s="180">
        <f t="shared" ref="O147:O168" si="39">ROUND(E147*N147,2)</f>
        <v>0</v>
      </c>
      <c r="P147" s="180">
        <v>0</v>
      </c>
      <c r="Q147" s="180">
        <f t="shared" ref="Q147:Q168" si="40">ROUND(E147*P147,2)</f>
        <v>0</v>
      </c>
      <c r="R147" s="180"/>
      <c r="S147" s="180" t="s">
        <v>230</v>
      </c>
      <c r="T147" s="181" t="s">
        <v>222</v>
      </c>
      <c r="U147" s="160">
        <v>0</v>
      </c>
      <c r="V147" s="160">
        <f t="shared" ref="V147:V168" si="41">ROUND(E147*U147,2)</f>
        <v>0</v>
      </c>
      <c r="W147" s="160"/>
      <c r="X147" s="151"/>
      <c r="Y147" s="151"/>
      <c r="Z147" s="151"/>
      <c r="AA147" s="151"/>
      <c r="AB147" s="151"/>
      <c r="AC147" s="151"/>
      <c r="AD147" s="151"/>
      <c r="AE147" s="151"/>
      <c r="AF147" s="151"/>
      <c r="AG147" s="151" t="s">
        <v>247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75">
        <v>126</v>
      </c>
      <c r="B148" s="176" t="s">
        <v>701</v>
      </c>
      <c r="C148" s="184" t="s">
        <v>702</v>
      </c>
      <c r="D148" s="177" t="s">
        <v>690</v>
      </c>
      <c r="E148" s="178">
        <v>6</v>
      </c>
      <c r="F148" s="179"/>
      <c r="G148" s="180">
        <f t="shared" si="35"/>
        <v>0</v>
      </c>
      <c r="H148" s="179">
        <v>0</v>
      </c>
      <c r="I148" s="180">
        <f t="shared" si="36"/>
        <v>0</v>
      </c>
      <c r="J148" s="179">
        <v>55</v>
      </c>
      <c r="K148" s="180">
        <f t="shared" si="37"/>
        <v>330</v>
      </c>
      <c r="L148" s="180">
        <v>21</v>
      </c>
      <c r="M148" s="180">
        <f t="shared" si="38"/>
        <v>0</v>
      </c>
      <c r="N148" s="180">
        <v>0</v>
      </c>
      <c r="O148" s="180">
        <f t="shared" si="39"/>
        <v>0</v>
      </c>
      <c r="P148" s="180">
        <v>0</v>
      </c>
      <c r="Q148" s="180">
        <f t="shared" si="40"/>
        <v>0</v>
      </c>
      <c r="R148" s="180"/>
      <c r="S148" s="180" t="s">
        <v>230</v>
      </c>
      <c r="T148" s="181" t="s">
        <v>222</v>
      </c>
      <c r="U148" s="160">
        <v>0</v>
      </c>
      <c r="V148" s="160">
        <f t="shared" si="41"/>
        <v>0</v>
      </c>
      <c r="W148" s="160"/>
      <c r="X148" s="151"/>
      <c r="Y148" s="151"/>
      <c r="Z148" s="151"/>
      <c r="AA148" s="151"/>
      <c r="AB148" s="151"/>
      <c r="AC148" s="151"/>
      <c r="AD148" s="151"/>
      <c r="AE148" s="151"/>
      <c r="AF148" s="151"/>
      <c r="AG148" s="151" t="s">
        <v>247</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75">
        <v>127</v>
      </c>
      <c r="B149" s="176" t="s">
        <v>703</v>
      </c>
      <c r="C149" s="184" t="s">
        <v>704</v>
      </c>
      <c r="D149" s="177" t="s">
        <v>690</v>
      </c>
      <c r="E149" s="178">
        <v>16</v>
      </c>
      <c r="F149" s="179"/>
      <c r="G149" s="180">
        <f t="shared" si="35"/>
        <v>0</v>
      </c>
      <c r="H149" s="179">
        <v>0</v>
      </c>
      <c r="I149" s="180">
        <f t="shared" si="36"/>
        <v>0</v>
      </c>
      <c r="J149" s="179">
        <v>64</v>
      </c>
      <c r="K149" s="180">
        <f t="shared" si="37"/>
        <v>1024</v>
      </c>
      <c r="L149" s="180">
        <v>21</v>
      </c>
      <c r="M149" s="180">
        <f t="shared" si="38"/>
        <v>0</v>
      </c>
      <c r="N149" s="180">
        <v>0</v>
      </c>
      <c r="O149" s="180">
        <f t="shared" si="39"/>
        <v>0</v>
      </c>
      <c r="P149" s="180">
        <v>0</v>
      </c>
      <c r="Q149" s="180">
        <f t="shared" si="40"/>
        <v>0</v>
      </c>
      <c r="R149" s="180"/>
      <c r="S149" s="180" t="s">
        <v>230</v>
      </c>
      <c r="T149" s="181" t="s">
        <v>222</v>
      </c>
      <c r="U149" s="160">
        <v>0</v>
      </c>
      <c r="V149" s="160">
        <f t="shared" si="41"/>
        <v>0</v>
      </c>
      <c r="W149" s="160"/>
      <c r="X149" s="151"/>
      <c r="Y149" s="151"/>
      <c r="Z149" s="151"/>
      <c r="AA149" s="151"/>
      <c r="AB149" s="151"/>
      <c r="AC149" s="151"/>
      <c r="AD149" s="151"/>
      <c r="AE149" s="151"/>
      <c r="AF149" s="151"/>
      <c r="AG149" s="151" t="s">
        <v>247</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75">
        <v>128</v>
      </c>
      <c r="B150" s="176" t="s">
        <v>717</v>
      </c>
      <c r="C150" s="184" t="s">
        <v>718</v>
      </c>
      <c r="D150" s="177" t="s">
        <v>690</v>
      </c>
      <c r="E150" s="178">
        <v>10</v>
      </c>
      <c r="F150" s="179"/>
      <c r="G150" s="180">
        <f t="shared" si="35"/>
        <v>0</v>
      </c>
      <c r="H150" s="179">
        <v>0</v>
      </c>
      <c r="I150" s="180">
        <f t="shared" si="36"/>
        <v>0</v>
      </c>
      <c r="J150" s="179">
        <v>320</v>
      </c>
      <c r="K150" s="180">
        <f t="shared" si="37"/>
        <v>3200</v>
      </c>
      <c r="L150" s="180">
        <v>21</v>
      </c>
      <c r="M150" s="180">
        <f t="shared" si="38"/>
        <v>0</v>
      </c>
      <c r="N150" s="180">
        <v>0</v>
      </c>
      <c r="O150" s="180">
        <f t="shared" si="39"/>
        <v>0</v>
      </c>
      <c r="P150" s="180">
        <v>0</v>
      </c>
      <c r="Q150" s="180">
        <f t="shared" si="40"/>
        <v>0</v>
      </c>
      <c r="R150" s="180"/>
      <c r="S150" s="180" t="s">
        <v>230</v>
      </c>
      <c r="T150" s="181" t="s">
        <v>222</v>
      </c>
      <c r="U150" s="160">
        <v>0</v>
      </c>
      <c r="V150" s="160">
        <f t="shared" si="41"/>
        <v>0</v>
      </c>
      <c r="W150" s="160"/>
      <c r="X150" s="151"/>
      <c r="Y150" s="151"/>
      <c r="Z150" s="151"/>
      <c r="AA150" s="151"/>
      <c r="AB150" s="151"/>
      <c r="AC150" s="151"/>
      <c r="AD150" s="151"/>
      <c r="AE150" s="151"/>
      <c r="AF150" s="151"/>
      <c r="AG150" s="151" t="s">
        <v>247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75">
        <v>129</v>
      </c>
      <c r="B151" s="176" t="s">
        <v>719</v>
      </c>
      <c r="C151" s="184" t="s">
        <v>720</v>
      </c>
      <c r="D151" s="177" t="s">
        <v>690</v>
      </c>
      <c r="E151" s="178">
        <v>11</v>
      </c>
      <c r="F151" s="179"/>
      <c r="G151" s="180">
        <f t="shared" si="35"/>
        <v>0</v>
      </c>
      <c r="H151" s="179">
        <v>0</v>
      </c>
      <c r="I151" s="180">
        <f t="shared" si="36"/>
        <v>0</v>
      </c>
      <c r="J151" s="179">
        <v>340</v>
      </c>
      <c r="K151" s="180">
        <f t="shared" si="37"/>
        <v>3740</v>
      </c>
      <c r="L151" s="180">
        <v>21</v>
      </c>
      <c r="M151" s="180">
        <f t="shared" si="38"/>
        <v>0</v>
      </c>
      <c r="N151" s="180">
        <v>0</v>
      </c>
      <c r="O151" s="180">
        <f t="shared" si="39"/>
        <v>0</v>
      </c>
      <c r="P151" s="180">
        <v>0</v>
      </c>
      <c r="Q151" s="180">
        <f t="shared" si="40"/>
        <v>0</v>
      </c>
      <c r="R151" s="180"/>
      <c r="S151" s="180" t="s">
        <v>230</v>
      </c>
      <c r="T151" s="181" t="s">
        <v>222</v>
      </c>
      <c r="U151" s="160">
        <v>0</v>
      </c>
      <c r="V151" s="160">
        <f t="shared" si="41"/>
        <v>0</v>
      </c>
      <c r="W151" s="160"/>
      <c r="X151" s="151"/>
      <c r="Y151" s="151"/>
      <c r="Z151" s="151"/>
      <c r="AA151" s="151"/>
      <c r="AB151" s="151"/>
      <c r="AC151" s="151"/>
      <c r="AD151" s="151"/>
      <c r="AE151" s="151"/>
      <c r="AF151" s="151"/>
      <c r="AG151" s="151" t="s">
        <v>247</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75">
        <v>130</v>
      </c>
      <c r="B152" s="176" t="s">
        <v>886</v>
      </c>
      <c r="C152" s="184" t="s">
        <v>887</v>
      </c>
      <c r="D152" s="177" t="s">
        <v>672</v>
      </c>
      <c r="E152" s="178">
        <v>4</v>
      </c>
      <c r="F152" s="179"/>
      <c r="G152" s="180">
        <f t="shared" si="35"/>
        <v>0</v>
      </c>
      <c r="H152" s="179">
        <v>0</v>
      </c>
      <c r="I152" s="180">
        <f t="shared" si="36"/>
        <v>0</v>
      </c>
      <c r="J152" s="179">
        <v>98</v>
      </c>
      <c r="K152" s="180">
        <f t="shared" si="37"/>
        <v>392</v>
      </c>
      <c r="L152" s="180">
        <v>21</v>
      </c>
      <c r="M152" s="180">
        <f t="shared" si="38"/>
        <v>0</v>
      </c>
      <c r="N152" s="180">
        <v>0</v>
      </c>
      <c r="O152" s="180">
        <f t="shared" si="39"/>
        <v>0</v>
      </c>
      <c r="P152" s="180">
        <v>0</v>
      </c>
      <c r="Q152" s="180">
        <f t="shared" si="40"/>
        <v>0</v>
      </c>
      <c r="R152" s="180"/>
      <c r="S152" s="180" t="s">
        <v>230</v>
      </c>
      <c r="T152" s="181" t="s">
        <v>222</v>
      </c>
      <c r="U152" s="160">
        <v>0</v>
      </c>
      <c r="V152" s="160">
        <f t="shared" si="41"/>
        <v>0</v>
      </c>
      <c r="W152" s="160"/>
      <c r="X152" s="151"/>
      <c r="Y152" s="151"/>
      <c r="Z152" s="151"/>
      <c r="AA152" s="151"/>
      <c r="AB152" s="151"/>
      <c r="AC152" s="151"/>
      <c r="AD152" s="151"/>
      <c r="AE152" s="151"/>
      <c r="AF152" s="151"/>
      <c r="AG152" s="151" t="s">
        <v>247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75">
        <v>131</v>
      </c>
      <c r="B153" s="176" t="s">
        <v>888</v>
      </c>
      <c r="C153" s="184" t="s">
        <v>889</v>
      </c>
      <c r="D153" s="177" t="s">
        <v>672</v>
      </c>
      <c r="E153" s="178">
        <v>11</v>
      </c>
      <c r="F153" s="179"/>
      <c r="G153" s="180">
        <f t="shared" si="35"/>
        <v>0</v>
      </c>
      <c r="H153" s="179">
        <v>0</v>
      </c>
      <c r="I153" s="180">
        <f t="shared" si="36"/>
        <v>0</v>
      </c>
      <c r="J153" s="179">
        <v>27.5</v>
      </c>
      <c r="K153" s="180">
        <f t="shared" si="37"/>
        <v>302.5</v>
      </c>
      <c r="L153" s="180">
        <v>21</v>
      </c>
      <c r="M153" s="180">
        <f t="shared" si="38"/>
        <v>0</v>
      </c>
      <c r="N153" s="180">
        <v>0</v>
      </c>
      <c r="O153" s="180">
        <f t="shared" si="39"/>
        <v>0</v>
      </c>
      <c r="P153" s="180">
        <v>0</v>
      </c>
      <c r="Q153" s="180">
        <f t="shared" si="40"/>
        <v>0</v>
      </c>
      <c r="R153" s="180"/>
      <c r="S153" s="180" t="s">
        <v>230</v>
      </c>
      <c r="T153" s="181" t="s">
        <v>222</v>
      </c>
      <c r="U153" s="160">
        <v>0</v>
      </c>
      <c r="V153" s="160">
        <f t="shared" si="41"/>
        <v>0</v>
      </c>
      <c r="W153" s="160"/>
      <c r="X153" s="151"/>
      <c r="Y153" s="151"/>
      <c r="Z153" s="151"/>
      <c r="AA153" s="151"/>
      <c r="AB153" s="151"/>
      <c r="AC153" s="151"/>
      <c r="AD153" s="151"/>
      <c r="AE153" s="151"/>
      <c r="AF153" s="151"/>
      <c r="AG153" s="151" t="s">
        <v>247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75">
        <v>132</v>
      </c>
      <c r="B154" s="176" t="s">
        <v>890</v>
      </c>
      <c r="C154" s="184" t="s">
        <v>891</v>
      </c>
      <c r="D154" s="177" t="s">
        <v>672</v>
      </c>
      <c r="E154" s="178">
        <v>8</v>
      </c>
      <c r="F154" s="179"/>
      <c r="G154" s="180">
        <f t="shared" si="35"/>
        <v>0</v>
      </c>
      <c r="H154" s="179">
        <v>0</v>
      </c>
      <c r="I154" s="180">
        <f t="shared" si="36"/>
        <v>0</v>
      </c>
      <c r="J154" s="179">
        <v>116</v>
      </c>
      <c r="K154" s="180">
        <f t="shared" si="37"/>
        <v>928</v>
      </c>
      <c r="L154" s="180">
        <v>21</v>
      </c>
      <c r="M154" s="180">
        <f t="shared" si="38"/>
        <v>0</v>
      </c>
      <c r="N154" s="180">
        <v>0</v>
      </c>
      <c r="O154" s="180">
        <f t="shared" si="39"/>
        <v>0</v>
      </c>
      <c r="P154" s="180">
        <v>0</v>
      </c>
      <c r="Q154" s="180">
        <f t="shared" si="40"/>
        <v>0</v>
      </c>
      <c r="R154" s="180"/>
      <c r="S154" s="180" t="s">
        <v>230</v>
      </c>
      <c r="T154" s="181" t="s">
        <v>222</v>
      </c>
      <c r="U154" s="160">
        <v>0</v>
      </c>
      <c r="V154" s="160">
        <f t="shared" si="41"/>
        <v>0</v>
      </c>
      <c r="W154" s="160"/>
      <c r="X154" s="151"/>
      <c r="Y154" s="151"/>
      <c r="Z154" s="151"/>
      <c r="AA154" s="151"/>
      <c r="AB154" s="151"/>
      <c r="AC154" s="151"/>
      <c r="AD154" s="151"/>
      <c r="AE154" s="151"/>
      <c r="AF154" s="151"/>
      <c r="AG154" s="151" t="s">
        <v>247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75">
        <v>133</v>
      </c>
      <c r="B155" s="176" t="s">
        <v>892</v>
      </c>
      <c r="C155" s="184" t="s">
        <v>893</v>
      </c>
      <c r="D155" s="177" t="s">
        <v>672</v>
      </c>
      <c r="E155" s="178">
        <v>9</v>
      </c>
      <c r="F155" s="179"/>
      <c r="G155" s="180">
        <f t="shared" si="35"/>
        <v>0</v>
      </c>
      <c r="H155" s="179">
        <v>0</v>
      </c>
      <c r="I155" s="180">
        <f t="shared" si="36"/>
        <v>0</v>
      </c>
      <c r="J155" s="179">
        <v>157.5</v>
      </c>
      <c r="K155" s="180">
        <f t="shared" si="37"/>
        <v>1417.5</v>
      </c>
      <c r="L155" s="180">
        <v>21</v>
      </c>
      <c r="M155" s="180">
        <f t="shared" si="38"/>
        <v>0</v>
      </c>
      <c r="N155" s="180">
        <v>0</v>
      </c>
      <c r="O155" s="180">
        <f t="shared" si="39"/>
        <v>0</v>
      </c>
      <c r="P155" s="180">
        <v>0</v>
      </c>
      <c r="Q155" s="180">
        <f t="shared" si="40"/>
        <v>0</v>
      </c>
      <c r="R155" s="180"/>
      <c r="S155" s="180" t="s">
        <v>230</v>
      </c>
      <c r="T155" s="181" t="s">
        <v>222</v>
      </c>
      <c r="U155" s="160">
        <v>0</v>
      </c>
      <c r="V155" s="160">
        <f t="shared" si="41"/>
        <v>0</v>
      </c>
      <c r="W155" s="160"/>
      <c r="X155" s="151"/>
      <c r="Y155" s="151"/>
      <c r="Z155" s="151"/>
      <c r="AA155" s="151"/>
      <c r="AB155" s="151"/>
      <c r="AC155" s="151"/>
      <c r="AD155" s="151"/>
      <c r="AE155" s="151"/>
      <c r="AF155" s="151"/>
      <c r="AG155" s="151" t="s">
        <v>247</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75">
        <v>134</v>
      </c>
      <c r="B156" s="176" t="s">
        <v>894</v>
      </c>
      <c r="C156" s="184" t="s">
        <v>895</v>
      </c>
      <c r="D156" s="177" t="s">
        <v>672</v>
      </c>
      <c r="E156" s="178">
        <v>3</v>
      </c>
      <c r="F156" s="179"/>
      <c r="G156" s="180">
        <f t="shared" si="35"/>
        <v>0</v>
      </c>
      <c r="H156" s="179">
        <v>0</v>
      </c>
      <c r="I156" s="180">
        <f t="shared" si="36"/>
        <v>0</v>
      </c>
      <c r="J156" s="179">
        <v>203</v>
      </c>
      <c r="K156" s="180">
        <f t="shared" si="37"/>
        <v>609</v>
      </c>
      <c r="L156" s="180">
        <v>21</v>
      </c>
      <c r="M156" s="180">
        <f t="shared" si="38"/>
        <v>0</v>
      </c>
      <c r="N156" s="180">
        <v>0</v>
      </c>
      <c r="O156" s="180">
        <f t="shared" si="39"/>
        <v>0</v>
      </c>
      <c r="P156" s="180">
        <v>0</v>
      </c>
      <c r="Q156" s="180">
        <f t="shared" si="40"/>
        <v>0</v>
      </c>
      <c r="R156" s="180"/>
      <c r="S156" s="180" t="s">
        <v>230</v>
      </c>
      <c r="T156" s="181" t="s">
        <v>222</v>
      </c>
      <c r="U156" s="160">
        <v>0</v>
      </c>
      <c r="V156" s="160">
        <f t="shared" si="41"/>
        <v>0</v>
      </c>
      <c r="W156" s="160"/>
      <c r="X156" s="151"/>
      <c r="Y156" s="151"/>
      <c r="Z156" s="151"/>
      <c r="AA156" s="151"/>
      <c r="AB156" s="151"/>
      <c r="AC156" s="151"/>
      <c r="AD156" s="151"/>
      <c r="AE156" s="151"/>
      <c r="AF156" s="151"/>
      <c r="AG156" s="151" t="s">
        <v>247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75">
        <v>135</v>
      </c>
      <c r="B157" s="176" t="s">
        <v>896</v>
      </c>
      <c r="C157" s="184" t="s">
        <v>897</v>
      </c>
      <c r="D157" s="177" t="s">
        <v>672</v>
      </c>
      <c r="E157" s="178">
        <v>1</v>
      </c>
      <c r="F157" s="179"/>
      <c r="G157" s="180">
        <f t="shared" si="35"/>
        <v>0</v>
      </c>
      <c r="H157" s="179">
        <v>0</v>
      </c>
      <c r="I157" s="180">
        <f t="shared" si="36"/>
        <v>0</v>
      </c>
      <c r="J157" s="179">
        <v>45</v>
      </c>
      <c r="K157" s="180">
        <f t="shared" si="37"/>
        <v>45</v>
      </c>
      <c r="L157" s="180">
        <v>21</v>
      </c>
      <c r="M157" s="180">
        <f t="shared" si="38"/>
        <v>0</v>
      </c>
      <c r="N157" s="180">
        <v>0</v>
      </c>
      <c r="O157" s="180">
        <f t="shared" si="39"/>
        <v>0</v>
      </c>
      <c r="P157" s="180">
        <v>0</v>
      </c>
      <c r="Q157" s="180">
        <f t="shared" si="40"/>
        <v>0</v>
      </c>
      <c r="R157" s="180"/>
      <c r="S157" s="180" t="s">
        <v>230</v>
      </c>
      <c r="T157" s="181" t="s">
        <v>222</v>
      </c>
      <c r="U157" s="160">
        <v>0</v>
      </c>
      <c r="V157" s="160">
        <f t="shared" si="41"/>
        <v>0</v>
      </c>
      <c r="W157" s="160"/>
      <c r="X157" s="151"/>
      <c r="Y157" s="151"/>
      <c r="Z157" s="151"/>
      <c r="AA157" s="151"/>
      <c r="AB157" s="151"/>
      <c r="AC157" s="151"/>
      <c r="AD157" s="151"/>
      <c r="AE157" s="151"/>
      <c r="AF157" s="151"/>
      <c r="AG157" s="151" t="s">
        <v>247</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75">
        <v>136</v>
      </c>
      <c r="B158" s="176" t="s">
        <v>898</v>
      </c>
      <c r="C158" s="184" t="s">
        <v>899</v>
      </c>
      <c r="D158" s="177" t="s">
        <v>672</v>
      </c>
      <c r="E158" s="178">
        <v>12</v>
      </c>
      <c r="F158" s="179"/>
      <c r="G158" s="180">
        <f t="shared" si="35"/>
        <v>0</v>
      </c>
      <c r="H158" s="179">
        <v>0</v>
      </c>
      <c r="I158" s="180">
        <f t="shared" si="36"/>
        <v>0</v>
      </c>
      <c r="J158" s="179">
        <v>2.4</v>
      </c>
      <c r="K158" s="180">
        <f t="shared" si="37"/>
        <v>28.8</v>
      </c>
      <c r="L158" s="180">
        <v>21</v>
      </c>
      <c r="M158" s="180">
        <f t="shared" si="38"/>
        <v>0</v>
      </c>
      <c r="N158" s="180">
        <v>0</v>
      </c>
      <c r="O158" s="180">
        <f t="shared" si="39"/>
        <v>0</v>
      </c>
      <c r="P158" s="180">
        <v>0</v>
      </c>
      <c r="Q158" s="180">
        <f t="shared" si="40"/>
        <v>0</v>
      </c>
      <c r="R158" s="180"/>
      <c r="S158" s="180" t="s">
        <v>230</v>
      </c>
      <c r="T158" s="181" t="s">
        <v>222</v>
      </c>
      <c r="U158" s="160">
        <v>0</v>
      </c>
      <c r="V158" s="160">
        <f t="shared" si="41"/>
        <v>0</v>
      </c>
      <c r="W158" s="160"/>
      <c r="X158" s="151"/>
      <c r="Y158" s="151"/>
      <c r="Z158" s="151"/>
      <c r="AA158" s="151"/>
      <c r="AB158" s="151"/>
      <c r="AC158" s="151"/>
      <c r="AD158" s="151"/>
      <c r="AE158" s="151"/>
      <c r="AF158" s="151"/>
      <c r="AG158" s="151" t="s">
        <v>247</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75">
        <v>137</v>
      </c>
      <c r="B159" s="176" t="s">
        <v>900</v>
      </c>
      <c r="C159" s="184" t="s">
        <v>901</v>
      </c>
      <c r="D159" s="177" t="s">
        <v>672</v>
      </c>
      <c r="E159" s="178">
        <v>8</v>
      </c>
      <c r="F159" s="179"/>
      <c r="G159" s="180">
        <f t="shared" si="35"/>
        <v>0</v>
      </c>
      <c r="H159" s="179">
        <v>0</v>
      </c>
      <c r="I159" s="180">
        <f t="shared" si="36"/>
        <v>0</v>
      </c>
      <c r="J159" s="179">
        <v>8.1999999999999993</v>
      </c>
      <c r="K159" s="180">
        <f t="shared" si="37"/>
        <v>65.599999999999994</v>
      </c>
      <c r="L159" s="180">
        <v>21</v>
      </c>
      <c r="M159" s="180">
        <f t="shared" si="38"/>
        <v>0</v>
      </c>
      <c r="N159" s="180">
        <v>0</v>
      </c>
      <c r="O159" s="180">
        <f t="shared" si="39"/>
        <v>0</v>
      </c>
      <c r="P159" s="180">
        <v>0</v>
      </c>
      <c r="Q159" s="180">
        <f t="shared" si="40"/>
        <v>0</v>
      </c>
      <c r="R159" s="180"/>
      <c r="S159" s="180" t="s">
        <v>230</v>
      </c>
      <c r="T159" s="181" t="s">
        <v>222</v>
      </c>
      <c r="U159" s="160">
        <v>0</v>
      </c>
      <c r="V159" s="160">
        <f t="shared" si="41"/>
        <v>0</v>
      </c>
      <c r="W159" s="160"/>
      <c r="X159" s="151"/>
      <c r="Y159" s="151"/>
      <c r="Z159" s="151"/>
      <c r="AA159" s="151"/>
      <c r="AB159" s="151"/>
      <c r="AC159" s="151"/>
      <c r="AD159" s="151"/>
      <c r="AE159" s="151"/>
      <c r="AF159" s="151"/>
      <c r="AG159" s="151" t="s">
        <v>247</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75">
        <v>138</v>
      </c>
      <c r="B160" s="176" t="s">
        <v>902</v>
      </c>
      <c r="C160" s="184" t="s">
        <v>903</v>
      </c>
      <c r="D160" s="177" t="s">
        <v>672</v>
      </c>
      <c r="E160" s="178">
        <v>4</v>
      </c>
      <c r="F160" s="179"/>
      <c r="G160" s="180">
        <f t="shared" si="35"/>
        <v>0</v>
      </c>
      <c r="H160" s="179">
        <v>0</v>
      </c>
      <c r="I160" s="180">
        <f t="shared" si="36"/>
        <v>0</v>
      </c>
      <c r="J160" s="179">
        <v>7.7</v>
      </c>
      <c r="K160" s="180">
        <f t="shared" si="37"/>
        <v>30.8</v>
      </c>
      <c r="L160" s="180">
        <v>21</v>
      </c>
      <c r="M160" s="180">
        <f t="shared" si="38"/>
        <v>0</v>
      </c>
      <c r="N160" s="180">
        <v>0</v>
      </c>
      <c r="O160" s="180">
        <f t="shared" si="39"/>
        <v>0</v>
      </c>
      <c r="P160" s="180">
        <v>0</v>
      </c>
      <c r="Q160" s="180">
        <f t="shared" si="40"/>
        <v>0</v>
      </c>
      <c r="R160" s="180"/>
      <c r="S160" s="180" t="s">
        <v>230</v>
      </c>
      <c r="T160" s="181" t="s">
        <v>222</v>
      </c>
      <c r="U160" s="160">
        <v>0</v>
      </c>
      <c r="V160" s="160">
        <f t="shared" si="41"/>
        <v>0</v>
      </c>
      <c r="W160" s="160"/>
      <c r="X160" s="151"/>
      <c r="Y160" s="151"/>
      <c r="Z160" s="151"/>
      <c r="AA160" s="151"/>
      <c r="AB160" s="151"/>
      <c r="AC160" s="151"/>
      <c r="AD160" s="151"/>
      <c r="AE160" s="151"/>
      <c r="AF160" s="151"/>
      <c r="AG160" s="151" t="s">
        <v>247</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75">
        <v>139</v>
      </c>
      <c r="B161" s="176" t="s">
        <v>904</v>
      </c>
      <c r="C161" s="184" t="s">
        <v>905</v>
      </c>
      <c r="D161" s="177" t="s">
        <v>690</v>
      </c>
      <c r="E161" s="178">
        <v>2</v>
      </c>
      <c r="F161" s="179"/>
      <c r="G161" s="180">
        <f t="shared" si="35"/>
        <v>0</v>
      </c>
      <c r="H161" s="179">
        <v>0</v>
      </c>
      <c r="I161" s="180">
        <f t="shared" si="36"/>
        <v>0</v>
      </c>
      <c r="J161" s="179">
        <v>138.5</v>
      </c>
      <c r="K161" s="180">
        <f t="shared" si="37"/>
        <v>277</v>
      </c>
      <c r="L161" s="180">
        <v>21</v>
      </c>
      <c r="M161" s="180">
        <f t="shared" si="38"/>
        <v>0</v>
      </c>
      <c r="N161" s="180">
        <v>0</v>
      </c>
      <c r="O161" s="180">
        <f t="shared" si="39"/>
        <v>0</v>
      </c>
      <c r="P161" s="180">
        <v>0</v>
      </c>
      <c r="Q161" s="180">
        <f t="shared" si="40"/>
        <v>0</v>
      </c>
      <c r="R161" s="180"/>
      <c r="S161" s="180" t="s">
        <v>230</v>
      </c>
      <c r="T161" s="181" t="s">
        <v>222</v>
      </c>
      <c r="U161" s="160">
        <v>0</v>
      </c>
      <c r="V161" s="160">
        <f t="shared" si="41"/>
        <v>0</v>
      </c>
      <c r="W161" s="160"/>
      <c r="X161" s="151"/>
      <c r="Y161" s="151"/>
      <c r="Z161" s="151"/>
      <c r="AA161" s="151"/>
      <c r="AB161" s="151"/>
      <c r="AC161" s="151"/>
      <c r="AD161" s="151"/>
      <c r="AE161" s="151"/>
      <c r="AF161" s="151"/>
      <c r="AG161" s="151" t="s">
        <v>247</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75">
        <v>140</v>
      </c>
      <c r="B162" s="176" t="s">
        <v>906</v>
      </c>
      <c r="C162" s="184" t="s">
        <v>907</v>
      </c>
      <c r="D162" s="177" t="s">
        <v>690</v>
      </c>
      <c r="E162" s="178">
        <v>155</v>
      </c>
      <c r="F162" s="179"/>
      <c r="G162" s="180">
        <f t="shared" si="35"/>
        <v>0</v>
      </c>
      <c r="H162" s="179">
        <v>0</v>
      </c>
      <c r="I162" s="180">
        <f t="shared" si="36"/>
        <v>0</v>
      </c>
      <c r="J162" s="179">
        <v>54</v>
      </c>
      <c r="K162" s="180">
        <f t="shared" si="37"/>
        <v>8370</v>
      </c>
      <c r="L162" s="180">
        <v>21</v>
      </c>
      <c r="M162" s="180">
        <f t="shared" si="38"/>
        <v>0</v>
      </c>
      <c r="N162" s="180">
        <v>0</v>
      </c>
      <c r="O162" s="180">
        <f t="shared" si="39"/>
        <v>0</v>
      </c>
      <c r="P162" s="180">
        <v>0</v>
      </c>
      <c r="Q162" s="180">
        <f t="shared" si="40"/>
        <v>0</v>
      </c>
      <c r="R162" s="180"/>
      <c r="S162" s="180" t="s">
        <v>230</v>
      </c>
      <c r="T162" s="181" t="s">
        <v>222</v>
      </c>
      <c r="U162" s="160">
        <v>0</v>
      </c>
      <c r="V162" s="160">
        <f t="shared" si="41"/>
        <v>0</v>
      </c>
      <c r="W162" s="160"/>
      <c r="X162" s="151"/>
      <c r="Y162" s="151"/>
      <c r="Z162" s="151"/>
      <c r="AA162" s="151"/>
      <c r="AB162" s="151"/>
      <c r="AC162" s="151"/>
      <c r="AD162" s="151"/>
      <c r="AE162" s="151"/>
      <c r="AF162" s="151"/>
      <c r="AG162" s="151" t="s">
        <v>247</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75">
        <v>141</v>
      </c>
      <c r="B163" s="176" t="s">
        <v>908</v>
      </c>
      <c r="C163" s="184" t="s">
        <v>909</v>
      </c>
      <c r="D163" s="177" t="s">
        <v>690</v>
      </c>
      <c r="E163" s="178">
        <v>70</v>
      </c>
      <c r="F163" s="179"/>
      <c r="G163" s="180">
        <f t="shared" si="35"/>
        <v>0</v>
      </c>
      <c r="H163" s="179">
        <v>0</v>
      </c>
      <c r="I163" s="180">
        <f t="shared" si="36"/>
        <v>0</v>
      </c>
      <c r="J163" s="179">
        <v>64</v>
      </c>
      <c r="K163" s="180">
        <f t="shared" si="37"/>
        <v>4480</v>
      </c>
      <c r="L163" s="180">
        <v>21</v>
      </c>
      <c r="M163" s="180">
        <f t="shared" si="38"/>
        <v>0</v>
      </c>
      <c r="N163" s="180">
        <v>0</v>
      </c>
      <c r="O163" s="180">
        <f t="shared" si="39"/>
        <v>0</v>
      </c>
      <c r="P163" s="180">
        <v>0</v>
      </c>
      <c r="Q163" s="180">
        <f t="shared" si="40"/>
        <v>0</v>
      </c>
      <c r="R163" s="180"/>
      <c r="S163" s="180" t="s">
        <v>230</v>
      </c>
      <c r="T163" s="181" t="s">
        <v>222</v>
      </c>
      <c r="U163" s="160">
        <v>0</v>
      </c>
      <c r="V163" s="160">
        <f t="shared" si="41"/>
        <v>0</v>
      </c>
      <c r="W163" s="160"/>
      <c r="X163" s="151"/>
      <c r="Y163" s="151"/>
      <c r="Z163" s="151"/>
      <c r="AA163" s="151"/>
      <c r="AB163" s="151"/>
      <c r="AC163" s="151"/>
      <c r="AD163" s="151"/>
      <c r="AE163" s="151"/>
      <c r="AF163" s="151"/>
      <c r="AG163" s="151" t="s">
        <v>247</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75">
        <v>142</v>
      </c>
      <c r="B164" s="176" t="s">
        <v>910</v>
      </c>
      <c r="C164" s="184" t="s">
        <v>911</v>
      </c>
      <c r="D164" s="177" t="s">
        <v>690</v>
      </c>
      <c r="E164" s="178">
        <v>55</v>
      </c>
      <c r="F164" s="179"/>
      <c r="G164" s="180">
        <f t="shared" si="35"/>
        <v>0</v>
      </c>
      <c r="H164" s="179">
        <v>0</v>
      </c>
      <c r="I164" s="180">
        <f t="shared" si="36"/>
        <v>0</v>
      </c>
      <c r="J164" s="179">
        <v>70.5</v>
      </c>
      <c r="K164" s="180">
        <f t="shared" si="37"/>
        <v>3877.5</v>
      </c>
      <c r="L164" s="180">
        <v>21</v>
      </c>
      <c r="M164" s="180">
        <f t="shared" si="38"/>
        <v>0</v>
      </c>
      <c r="N164" s="180">
        <v>0</v>
      </c>
      <c r="O164" s="180">
        <f t="shared" si="39"/>
        <v>0</v>
      </c>
      <c r="P164" s="180">
        <v>0</v>
      </c>
      <c r="Q164" s="180">
        <f t="shared" si="40"/>
        <v>0</v>
      </c>
      <c r="R164" s="180"/>
      <c r="S164" s="180" t="s">
        <v>230</v>
      </c>
      <c r="T164" s="181" t="s">
        <v>222</v>
      </c>
      <c r="U164" s="160">
        <v>0</v>
      </c>
      <c r="V164" s="160">
        <f t="shared" si="41"/>
        <v>0</v>
      </c>
      <c r="W164" s="160"/>
      <c r="X164" s="151"/>
      <c r="Y164" s="151"/>
      <c r="Z164" s="151"/>
      <c r="AA164" s="151"/>
      <c r="AB164" s="151"/>
      <c r="AC164" s="151"/>
      <c r="AD164" s="151"/>
      <c r="AE164" s="151"/>
      <c r="AF164" s="151"/>
      <c r="AG164" s="151" t="s">
        <v>247</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75">
        <v>143</v>
      </c>
      <c r="B165" s="176" t="s">
        <v>912</v>
      </c>
      <c r="C165" s="184" t="s">
        <v>913</v>
      </c>
      <c r="D165" s="177" t="s">
        <v>690</v>
      </c>
      <c r="E165" s="178">
        <v>80</v>
      </c>
      <c r="F165" s="179"/>
      <c r="G165" s="180">
        <f t="shared" si="35"/>
        <v>0</v>
      </c>
      <c r="H165" s="179">
        <v>0</v>
      </c>
      <c r="I165" s="180">
        <f t="shared" si="36"/>
        <v>0</v>
      </c>
      <c r="J165" s="179">
        <v>6.2</v>
      </c>
      <c r="K165" s="180">
        <f t="shared" si="37"/>
        <v>496</v>
      </c>
      <c r="L165" s="180">
        <v>21</v>
      </c>
      <c r="M165" s="180">
        <f t="shared" si="38"/>
        <v>0</v>
      </c>
      <c r="N165" s="180">
        <v>0</v>
      </c>
      <c r="O165" s="180">
        <f t="shared" si="39"/>
        <v>0</v>
      </c>
      <c r="P165" s="180">
        <v>0</v>
      </c>
      <c r="Q165" s="180">
        <f t="shared" si="40"/>
        <v>0</v>
      </c>
      <c r="R165" s="180"/>
      <c r="S165" s="180" t="s">
        <v>914</v>
      </c>
      <c r="T165" s="181" t="s">
        <v>915</v>
      </c>
      <c r="U165" s="160">
        <v>0</v>
      </c>
      <c r="V165" s="160">
        <f t="shared" si="41"/>
        <v>0</v>
      </c>
      <c r="W165" s="160"/>
      <c r="X165" s="151"/>
      <c r="Y165" s="151"/>
      <c r="Z165" s="151"/>
      <c r="AA165" s="151"/>
      <c r="AB165" s="151"/>
      <c r="AC165" s="151"/>
      <c r="AD165" s="151"/>
      <c r="AE165" s="151"/>
      <c r="AF165" s="151"/>
      <c r="AG165" s="151" t="s">
        <v>247</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75">
        <v>144</v>
      </c>
      <c r="B166" s="176" t="s">
        <v>916</v>
      </c>
      <c r="C166" s="184" t="s">
        <v>917</v>
      </c>
      <c r="D166" s="177" t="s">
        <v>690</v>
      </c>
      <c r="E166" s="178">
        <v>270</v>
      </c>
      <c r="F166" s="179"/>
      <c r="G166" s="180">
        <f t="shared" si="35"/>
        <v>0</v>
      </c>
      <c r="H166" s="179">
        <v>0</v>
      </c>
      <c r="I166" s="180">
        <f t="shared" si="36"/>
        <v>0</v>
      </c>
      <c r="J166" s="179">
        <v>7.8</v>
      </c>
      <c r="K166" s="180">
        <f t="shared" si="37"/>
        <v>2106</v>
      </c>
      <c r="L166" s="180">
        <v>21</v>
      </c>
      <c r="M166" s="180">
        <f t="shared" si="38"/>
        <v>0</v>
      </c>
      <c r="N166" s="180">
        <v>0</v>
      </c>
      <c r="O166" s="180">
        <f t="shared" si="39"/>
        <v>0</v>
      </c>
      <c r="P166" s="180">
        <v>0</v>
      </c>
      <c r="Q166" s="180">
        <f t="shared" si="40"/>
        <v>0</v>
      </c>
      <c r="R166" s="180"/>
      <c r="S166" s="180" t="s">
        <v>230</v>
      </c>
      <c r="T166" s="181" t="s">
        <v>222</v>
      </c>
      <c r="U166" s="160">
        <v>0</v>
      </c>
      <c r="V166" s="160">
        <f t="shared" si="41"/>
        <v>0</v>
      </c>
      <c r="W166" s="160"/>
      <c r="X166" s="151"/>
      <c r="Y166" s="151"/>
      <c r="Z166" s="151"/>
      <c r="AA166" s="151"/>
      <c r="AB166" s="151"/>
      <c r="AC166" s="151"/>
      <c r="AD166" s="151"/>
      <c r="AE166" s="151"/>
      <c r="AF166" s="151"/>
      <c r="AG166" s="151" t="s">
        <v>247</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75">
        <v>145</v>
      </c>
      <c r="B167" s="176" t="s">
        <v>918</v>
      </c>
      <c r="C167" s="184" t="s">
        <v>919</v>
      </c>
      <c r="D167" s="177" t="s">
        <v>672</v>
      </c>
      <c r="E167" s="178">
        <v>10</v>
      </c>
      <c r="F167" s="179"/>
      <c r="G167" s="180">
        <f t="shared" si="35"/>
        <v>0</v>
      </c>
      <c r="H167" s="179">
        <v>0</v>
      </c>
      <c r="I167" s="180">
        <f t="shared" si="36"/>
        <v>0</v>
      </c>
      <c r="J167" s="179">
        <v>390</v>
      </c>
      <c r="K167" s="180">
        <f t="shared" si="37"/>
        <v>3900</v>
      </c>
      <c r="L167" s="180">
        <v>21</v>
      </c>
      <c r="M167" s="180">
        <f t="shared" si="38"/>
        <v>0</v>
      </c>
      <c r="N167" s="180">
        <v>0</v>
      </c>
      <c r="O167" s="180">
        <f t="shared" si="39"/>
        <v>0</v>
      </c>
      <c r="P167" s="180">
        <v>0</v>
      </c>
      <c r="Q167" s="180">
        <f t="shared" si="40"/>
        <v>0</v>
      </c>
      <c r="R167" s="180"/>
      <c r="S167" s="180" t="s">
        <v>230</v>
      </c>
      <c r="T167" s="181" t="s">
        <v>222</v>
      </c>
      <c r="U167" s="160">
        <v>0</v>
      </c>
      <c r="V167" s="160">
        <f t="shared" si="41"/>
        <v>0</v>
      </c>
      <c r="W167" s="160"/>
      <c r="X167" s="151"/>
      <c r="Y167" s="151"/>
      <c r="Z167" s="151"/>
      <c r="AA167" s="151"/>
      <c r="AB167" s="151"/>
      <c r="AC167" s="151"/>
      <c r="AD167" s="151"/>
      <c r="AE167" s="151"/>
      <c r="AF167" s="151"/>
      <c r="AG167" s="151" t="s">
        <v>247</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75">
        <v>146</v>
      </c>
      <c r="B168" s="176" t="s">
        <v>920</v>
      </c>
      <c r="C168" s="184" t="s">
        <v>921</v>
      </c>
      <c r="D168" s="177" t="s">
        <v>690</v>
      </c>
      <c r="E168" s="178">
        <v>270</v>
      </c>
      <c r="F168" s="179"/>
      <c r="G168" s="180">
        <f t="shared" si="35"/>
        <v>0</v>
      </c>
      <c r="H168" s="179">
        <v>0</v>
      </c>
      <c r="I168" s="180">
        <f t="shared" si="36"/>
        <v>0</v>
      </c>
      <c r="J168" s="179">
        <v>4.5</v>
      </c>
      <c r="K168" s="180">
        <f t="shared" si="37"/>
        <v>1215</v>
      </c>
      <c r="L168" s="180">
        <v>21</v>
      </c>
      <c r="M168" s="180">
        <f t="shared" si="38"/>
        <v>0</v>
      </c>
      <c r="N168" s="180">
        <v>0</v>
      </c>
      <c r="O168" s="180">
        <f t="shared" si="39"/>
        <v>0</v>
      </c>
      <c r="P168" s="180">
        <v>0</v>
      </c>
      <c r="Q168" s="180">
        <f t="shared" si="40"/>
        <v>0</v>
      </c>
      <c r="R168" s="180"/>
      <c r="S168" s="180" t="s">
        <v>230</v>
      </c>
      <c r="T168" s="181" t="s">
        <v>222</v>
      </c>
      <c r="U168" s="160">
        <v>0</v>
      </c>
      <c r="V168" s="160">
        <f t="shared" si="41"/>
        <v>0</v>
      </c>
      <c r="W168" s="160"/>
      <c r="X168" s="151"/>
      <c r="Y168" s="151"/>
      <c r="Z168" s="151"/>
      <c r="AA168" s="151"/>
      <c r="AB168" s="151"/>
      <c r="AC168" s="151"/>
      <c r="AD168" s="151"/>
      <c r="AE168" s="151"/>
      <c r="AF168" s="151"/>
      <c r="AG168" s="151" t="s">
        <v>247</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c r="A169" s="162" t="s">
        <v>216</v>
      </c>
      <c r="B169" s="163" t="s">
        <v>185</v>
      </c>
      <c r="C169" s="183" t="s">
        <v>186</v>
      </c>
      <c r="D169" s="164"/>
      <c r="E169" s="165"/>
      <c r="F169" s="166"/>
      <c r="G169" s="166">
        <f>SUMIF(AG170:AG175,"&lt;&gt;NOR",G170:G175)</f>
        <v>0</v>
      </c>
      <c r="H169" s="166"/>
      <c r="I169" s="166">
        <f>SUM(I170:I175)</f>
        <v>0</v>
      </c>
      <c r="J169" s="166"/>
      <c r="K169" s="166">
        <f>SUM(K170:K175)</f>
        <v>3029.5599999999995</v>
      </c>
      <c r="L169" s="166"/>
      <c r="M169" s="166">
        <f>SUM(M170:M175)</f>
        <v>0</v>
      </c>
      <c r="N169" s="166"/>
      <c r="O169" s="166">
        <f>SUM(O170:O175)</f>
        <v>0</v>
      </c>
      <c r="P169" s="166"/>
      <c r="Q169" s="166">
        <f>SUM(Q170:Q175)</f>
        <v>0</v>
      </c>
      <c r="R169" s="166"/>
      <c r="S169" s="166"/>
      <c r="T169" s="167"/>
      <c r="U169" s="161"/>
      <c r="V169" s="161">
        <f>SUM(V170:V175)</f>
        <v>0</v>
      </c>
      <c r="W169" s="161"/>
      <c r="AG169" t="s">
        <v>217</v>
      </c>
    </row>
    <row r="170" spans="1:60" ht="22.5" outlineLevel="1">
      <c r="A170" s="175">
        <v>147</v>
      </c>
      <c r="B170" s="176" t="s">
        <v>922</v>
      </c>
      <c r="C170" s="184" t="s">
        <v>923</v>
      </c>
      <c r="D170" s="177" t="s">
        <v>348</v>
      </c>
      <c r="E170" s="178">
        <v>1.7290000000000001</v>
      </c>
      <c r="F170" s="179"/>
      <c r="G170" s="180">
        <f t="shared" ref="G170:G175" si="42">ROUND(E170*F170,2)</f>
        <v>0</v>
      </c>
      <c r="H170" s="179">
        <v>0</v>
      </c>
      <c r="I170" s="180">
        <f t="shared" ref="I170:I175" si="43">ROUND(E170*H170,2)</f>
        <v>0</v>
      </c>
      <c r="J170" s="179">
        <v>485</v>
      </c>
      <c r="K170" s="180">
        <f t="shared" ref="K170:K175" si="44">ROUND(E170*J170,2)</f>
        <v>838.57</v>
      </c>
      <c r="L170" s="180">
        <v>21</v>
      </c>
      <c r="M170" s="180">
        <f t="shared" ref="M170:M175" si="45">G170*(1+L170/100)</f>
        <v>0</v>
      </c>
      <c r="N170" s="180">
        <v>0</v>
      </c>
      <c r="O170" s="180">
        <f t="shared" ref="O170:O175" si="46">ROUND(E170*N170,2)</f>
        <v>0</v>
      </c>
      <c r="P170" s="180">
        <v>0</v>
      </c>
      <c r="Q170" s="180">
        <f t="shared" ref="Q170:Q175" si="47">ROUND(E170*P170,2)</f>
        <v>0</v>
      </c>
      <c r="R170" s="180" t="s">
        <v>343</v>
      </c>
      <c r="S170" s="180" t="s">
        <v>221</v>
      </c>
      <c r="T170" s="181" t="s">
        <v>221</v>
      </c>
      <c r="U170" s="160">
        <v>0</v>
      </c>
      <c r="V170" s="160">
        <f t="shared" ref="V170:V175" si="48">ROUND(E170*U170,2)</f>
        <v>0</v>
      </c>
      <c r="W170" s="160"/>
      <c r="X170" s="151"/>
      <c r="Y170" s="151"/>
      <c r="Z170" s="151"/>
      <c r="AA170" s="151"/>
      <c r="AB170" s="151"/>
      <c r="AC170" s="151"/>
      <c r="AD170" s="151"/>
      <c r="AE170" s="151"/>
      <c r="AF170" s="151"/>
      <c r="AG170" s="151" t="s">
        <v>357</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22.5" outlineLevel="1">
      <c r="A171" s="175">
        <v>148</v>
      </c>
      <c r="B171" s="176" t="s">
        <v>924</v>
      </c>
      <c r="C171" s="184" t="s">
        <v>925</v>
      </c>
      <c r="D171" s="177" t="s">
        <v>348</v>
      </c>
      <c r="E171" s="178">
        <v>3.4580000000000002</v>
      </c>
      <c r="F171" s="179"/>
      <c r="G171" s="180">
        <f t="shared" si="42"/>
        <v>0</v>
      </c>
      <c r="H171" s="179">
        <v>0</v>
      </c>
      <c r="I171" s="180">
        <f t="shared" si="43"/>
        <v>0</v>
      </c>
      <c r="J171" s="179">
        <v>231.5</v>
      </c>
      <c r="K171" s="180">
        <f t="shared" si="44"/>
        <v>800.53</v>
      </c>
      <c r="L171" s="180">
        <v>21</v>
      </c>
      <c r="M171" s="180">
        <f t="shared" si="45"/>
        <v>0</v>
      </c>
      <c r="N171" s="180">
        <v>0</v>
      </c>
      <c r="O171" s="180">
        <f t="shared" si="46"/>
        <v>0</v>
      </c>
      <c r="P171" s="180">
        <v>0</v>
      </c>
      <c r="Q171" s="180">
        <f t="shared" si="47"/>
        <v>0</v>
      </c>
      <c r="R171" s="180" t="s">
        <v>343</v>
      </c>
      <c r="S171" s="180" t="s">
        <v>221</v>
      </c>
      <c r="T171" s="181" t="s">
        <v>221</v>
      </c>
      <c r="U171" s="160">
        <v>0</v>
      </c>
      <c r="V171" s="160">
        <f t="shared" si="48"/>
        <v>0</v>
      </c>
      <c r="W171" s="160"/>
      <c r="X171" s="151"/>
      <c r="Y171" s="151"/>
      <c r="Z171" s="151"/>
      <c r="AA171" s="151"/>
      <c r="AB171" s="151"/>
      <c r="AC171" s="151"/>
      <c r="AD171" s="151"/>
      <c r="AE171" s="151"/>
      <c r="AF171" s="151"/>
      <c r="AG171" s="151" t="s">
        <v>357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75">
        <v>149</v>
      </c>
      <c r="B172" s="176" t="s">
        <v>409</v>
      </c>
      <c r="C172" s="184" t="s">
        <v>410</v>
      </c>
      <c r="D172" s="177" t="s">
        <v>348</v>
      </c>
      <c r="E172" s="178">
        <v>1.7290000000000001</v>
      </c>
      <c r="F172" s="179"/>
      <c r="G172" s="180">
        <f t="shared" si="42"/>
        <v>0</v>
      </c>
      <c r="H172" s="179">
        <v>0</v>
      </c>
      <c r="I172" s="180">
        <f t="shared" si="43"/>
        <v>0</v>
      </c>
      <c r="J172" s="179">
        <v>177</v>
      </c>
      <c r="K172" s="180">
        <f t="shared" si="44"/>
        <v>306.02999999999997</v>
      </c>
      <c r="L172" s="180">
        <v>21</v>
      </c>
      <c r="M172" s="180">
        <f t="shared" si="45"/>
        <v>0</v>
      </c>
      <c r="N172" s="180">
        <v>0</v>
      </c>
      <c r="O172" s="180">
        <f t="shared" si="46"/>
        <v>0</v>
      </c>
      <c r="P172" s="180">
        <v>0</v>
      </c>
      <c r="Q172" s="180">
        <f t="shared" si="47"/>
        <v>0</v>
      </c>
      <c r="R172" s="180" t="s">
        <v>343</v>
      </c>
      <c r="S172" s="180" t="s">
        <v>221</v>
      </c>
      <c r="T172" s="181" t="s">
        <v>221</v>
      </c>
      <c r="U172" s="160">
        <v>0</v>
      </c>
      <c r="V172" s="160">
        <f t="shared" si="48"/>
        <v>0</v>
      </c>
      <c r="W172" s="160"/>
      <c r="X172" s="151"/>
      <c r="Y172" s="151"/>
      <c r="Z172" s="151"/>
      <c r="AA172" s="151"/>
      <c r="AB172" s="151"/>
      <c r="AC172" s="151"/>
      <c r="AD172" s="151"/>
      <c r="AE172" s="151"/>
      <c r="AF172" s="151"/>
      <c r="AG172" s="151" t="s">
        <v>357</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75">
        <v>150</v>
      </c>
      <c r="B173" s="176" t="s">
        <v>411</v>
      </c>
      <c r="C173" s="184" t="s">
        <v>412</v>
      </c>
      <c r="D173" s="177" t="s">
        <v>348</v>
      </c>
      <c r="E173" s="178">
        <v>32.850999999999999</v>
      </c>
      <c r="F173" s="179"/>
      <c r="G173" s="180">
        <f t="shared" si="42"/>
        <v>0</v>
      </c>
      <c r="H173" s="179">
        <v>0</v>
      </c>
      <c r="I173" s="180">
        <f t="shared" si="43"/>
        <v>0</v>
      </c>
      <c r="J173" s="179">
        <v>15</v>
      </c>
      <c r="K173" s="180">
        <f t="shared" si="44"/>
        <v>492.77</v>
      </c>
      <c r="L173" s="180">
        <v>21</v>
      </c>
      <c r="M173" s="180">
        <f t="shared" si="45"/>
        <v>0</v>
      </c>
      <c r="N173" s="180">
        <v>0</v>
      </c>
      <c r="O173" s="180">
        <f t="shared" si="46"/>
        <v>0</v>
      </c>
      <c r="P173" s="180">
        <v>0</v>
      </c>
      <c r="Q173" s="180">
        <f t="shared" si="47"/>
        <v>0</v>
      </c>
      <c r="R173" s="180" t="s">
        <v>343</v>
      </c>
      <c r="S173" s="180" t="s">
        <v>221</v>
      </c>
      <c r="T173" s="181" t="s">
        <v>221</v>
      </c>
      <c r="U173" s="160">
        <v>0</v>
      </c>
      <c r="V173" s="160">
        <f t="shared" si="48"/>
        <v>0</v>
      </c>
      <c r="W173" s="160"/>
      <c r="X173" s="151"/>
      <c r="Y173" s="151"/>
      <c r="Z173" s="151"/>
      <c r="AA173" s="151"/>
      <c r="AB173" s="151"/>
      <c r="AC173" s="151"/>
      <c r="AD173" s="151"/>
      <c r="AE173" s="151"/>
      <c r="AF173" s="151"/>
      <c r="AG173" s="151" t="s">
        <v>357</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75">
        <v>151</v>
      </c>
      <c r="B174" s="176" t="s">
        <v>926</v>
      </c>
      <c r="C174" s="184" t="s">
        <v>927</v>
      </c>
      <c r="D174" s="177" t="s">
        <v>348</v>
      </c>
      <c r="E174" s="178">
        <v>1.7290000000000001</v>
      </c>
      <c r="F174" s="179"/>
      <c r="G174" s="180">
        <f t="shared" si="42"/>
        <v>0</v>
      </c>
      <c r="H174" s="179">
        <v>0</v>
      </c>
      <c r="I174" s="180">
        <f t="shared" si="43"/>
        <v>0</v>
      </c>
      <c r="J174" s="179">
        <v>250</v>
      </c>
      <c r="K174" s="180">
        <f t="shared" si="44"/>
        <v>432.25</v>
      </c>
      <c r="L174" s="180">
        <v>21</v>
      </c>
      <c r="M174" s="180">
        <f t="shared" si="45"/>
        <v>0</v>
      </c>
      <c r="N174" s="180">
        <v>0</v>
      </c>
      <c r="O174" s="180">
        <f t="shared" si="46"/>
        <v>0</v>
      </c>
      <c r="P174" s="180">
        <v>0</v>
      </c>
      <c r="Q174" s="180">
        <f t="shared" si="47"/>
        <v>0</v>
      </c>
      <c r="R174" s="180" t="s">
        <v>343</v>
      </c>
      <c r="S174" s="180" t="s">
        <v>221</v>
      </c>
      <c r="T174" s="181" t="s">
        <v>221</v>
      </c>
      <c r="U174" s="160">
        <v>0</v>
      </c>
      <c r="V174" s="160">
        <f t="shared" si="48"/>
        <v>0</v>
      </c>
      <c r="W174" s="160"/>
      <c r="X174" s="151"/>
      <c r="Y174" s="151"/>
      <c r="Z174" s="151"/>
      <c r="AA174" s="151"/>
      <c r="AB174" s="151"/>
      <c r="AC174" s="151"/>
      <c r="AD174" s="151"/>
      <c r="AE174" s="151"/>
      <c r="AF174" s="151"/>
      <c r="AG174" s="151" t="s">
        <v>357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68">
        <v>152</v>
      </c>
      <c r="B175" s="169" t="s">
        <v>418</v>
      </c>
      <c r="C175" s="185" t="s">
        <v>419</v>
      </c>
      <c r="D175" s="170" t="s">
        <v>348</v>
      </c>
      <c r="E175" s="171">
        <v>1.7290000000000001</v>
      </c>
      <c r="F175" s="172"/>
      <c r="G175" s="173">
        <f t="shared" si="42"/>
        <v>0</v>
      </c>
      <c r="H175" s="172">
        <v>0</v>
      </c>
      <c r="I175" s="173">
        <f t="shared" si="43"/>
        <v>0</v>
      </c>
      <c r="J175" s="172">
        <v>92.2</v>
      </c>
      <c r="K175" s="173">
        <f t="shared" si="44"/>
        <v>159.41</v>
      </c>
      <c r="L175" s="173">
        <v>21</v>
      </c>
      <c r="M175" s="173">
        <f t="shared" si="45"/>
        <v>0</v>
      </c>
      <c r="N175" s="173">
        <v>0</v>
      </c>
      <c r="O175" s="173">
        <f t="shared" si="46"/>
        <v>0</v>
      </c>
      <c r="P175" s="173">
        <v>0</v>
      </c>
      <c r="Q175" s="173">
        <f t="shared" si="47"/>
        <v>0</v>
      </c>
      <c r="R175" s="173"/>
      <c r="S175" s="173" t="s">
        <v>221</v>
      </c>
      <c r="T175" s="174" t="s">
        <v>221</v>
      </c>
      <c r="U175" s="160">
        <v>0</v>
      </c>
      <c r="V175" s="160">
        <f t="shared" si="48"/>
        <v>0</v>
      </c>
      <c r="W175" s="160"/>
      <c r="X175" s="151"/>
      <c r="Y175" s="151"/>
      <c r="Z175" s="151"/>
      <c r="AA175" s="151"/>
      <c r="AB175" s="151"/>
      <c r="AC175" s="151"/>
      <c r="AD175" s="151"/>
      <c r="AE175" s="151"/>
      <c r="AF175" s="151"/>
      <c r="AG175" s="151" t="s">
        <v>357</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c r="A176" s="5"/>
      <c r="B176" s="6"/>
      <c r="C176" s="186"/>
      <c r="D176" s="8"/>
      <c r="E176" s="5"/>
      <c r="F176" s="5"/>
      <c r="G176" s="5"/>
      <c r="H176" s="5"/>
      <c r="I176" s="5"/>
      <c r="J176" s="5"/>
      <c r="K176" s="5"/>
      <c r="L176" s="5"/>
      <c r="M176" s="5"/>
      <c r="N176" s="5"/>
      <c r="O176" s="5"/>
      <c r="P176" s="5"/>
      <c r="Q176" s="5"/>
      <c r="R176" s="5"/>
      <c r="S176" s="5"/>
      <c r="T176" s="5"/>
      <c r="U176" s="5"/>
      <c r="V176" s="5"/>
      <c r="W176" s="5"/>
      <c r="AE176">
        <v>15</v>
      </c>
      <c r="AF176">
        <v>21</v>
      </c>
    </row>
    <row r="177" spans="1:33">
      <c r="A177" s="154"/>
      <c r="B177" s="155" t="s">
        <v>29</v>
      </c>
      <c r="C177" s="187"/>
      <c r="D177" s="156"/>
      <c r="E177" s="157"/>
      <c r="F177" s="157"/>
      <c r="G177" s="182">
        <f>G8+G16+G25+G40+G137+G144+G146+G169</f>
        <v>0</v>
      </c>
      <c r="H177" s="5"/>
      <c r="I177" s="5"/>
      <c r="J177" s="5"/>
      <c r="K177" s="5"/>
      <c r="L177" s="5"/>
      <c r="M177" s="5"/>
      <c r="N177" s="5"/>
      <c r="O177" s="5"/>
      <c r="P177" s="5"/>
      <c r="Q177" s="5"/>
      <c r="R177" s="5"/>
      <c r="S177" s="5"/>
      <c r="T177" s="5"/>
      <c r="U177" s="5"/>
      <c r="V177" s="5"/>
      <c r="W177" s="5"/>
      <c r="AE177">
        <f>SUMIF(L7:L175,AE176,G7:G175)</f>
        <v>0</v>
      </c>
      <c r="AF177">
        <f>SUMIF(L7:L175,AF176,G7:G175)</f>
        <v>0</v>
      </c>
      <c r="AG177" t="s">
        <v>240</v>
      </c>
    </row>
    <row r="178" spans="1:33">
      <c r="A178" s="252" t="s">
        <v>420</v>
      </c>
      <c r="B178" s="252"/>
      <c r="C178" s="186"/>
      <c r="D178" s="8"/>
      <c r="E178" s="5"/>
      <c r="F178" s="5"/>
      <c r="G178" s="5"/>
      <c r="H178" s="5"/>
      <c r="I178" s="5"/>
      <c r="J178" s="5"/>
      <c r="K178" s="5"/>
      <c r="L178" s="5"/>
      <c r="M178" s="5"/>
      <c r="N178" s="5"/>
      <c r="O178" s="5"/>
      <c r="P178" s="5"/>
      <c r="Q178" s="5"/>
      <c r="R178" s="5"/>
      <c r="S178" s="5"/>
      <c r="T178" s="5"/>
      <c r="U178" s="5"/>
      <c r="V178" s="5"/>
      <c r="W178" s="5"/>
    </row>
    <row r="179" spans="1:33">
      <c r="A179" s="5"/>
      <c r="B179" s="6" t="s">
        <v>421</v>
      </c>
      <c r="C179" s="186" t="s">
        <v>422</v>
      </c>
      <c r="D179" s="8"/>
      <c r="E179" s="5"/>
      <c r="F179" s="5"/>
      <c r="G179" s="5"/>
      <c r="H179" s="5"/>
      <c r="I179" s="5"/>
      <c r="J179" s="5"/>
      <c r="K179" s="5"/>
      <c r="L179" s="5"/>
      <c r="M179" s="5"/>
      <c r="N179" s="5"/>
      <c r="O179" s="5"/>
      <c r="P179" s="5"/>
      <c r="Q179" s="5"/>
      <c r="R179" s="5"/>
      <c r="S179" s="5"/>
      <c r="T179" s="5"/>
      <c r="U179" s="5"/>
      <c r="V179" s="5"/>
      <c r="W179" s="5"/>
      <c r="AG179" t="s">
        <v>423</v>
      </c>
    </row>
    <row r="180" spans="1:33">
      <c r="A180" s="5"/>
      <c r="B180" s="6" t="s">
        <v>424</v>
      </c>
      <c r="C180" s="186" t="s">
        <v>425</v>
      </c>
      <c r="D180" s="8"/>
      <c r="E180" s="5"/>
      <c r="F180" s="5"/>
      <c r="G180" s="5"/>
      <c r="H180" s="5"/>
      <c r="I180" s="5"/>
      <c r="J180" s="5"/>
      <c r="K180" s="5"/>
      <c r="L180" s="5"/>
      <c r="M180" s="5"/>
      <c r="N180" s="5"/>
      <c r="O180" s="5"/>
      <c r="P180" s="5"/>
      <c r="Q180" s="5"/>
      <c r="R180" s="5"/>
      <c r="S180" s="5"/>
      <c r="T180" s="5"/>
      <c r="U180" s="5"/>
      <c r="V180" s="5"/>
      <c r="W180" s="5"/>
      <c r="AG180" t="s">
        <v>426</v>
      </c>
    </row>
    <row r="181" spans="1:33">
      <c r="A181" s="5"/>
      <c r="B181" s="6"/>
      <c r="C181" s="186" t="s">
        <v>427</v>
      </c>
      <c r="D181" s="8"/>
      <c r="E181" s="5"/>
      <c r="F181" s="5"/>
      <c r="G181" s="5"/>
      <c r="H181" s="5"/>
      <c r="I181" s="5"/>
      <c r="J181" s="5"/>
      <c r="K181" s="5"/>
      <c r="L181" s="5"/>
      <c r="M181" s="5"/>
      <c r="N181" s="5"/>
      <c r="O181" s="5"/>
      <c r="P181" s="5"/>
      <c r="Q181" s="5"/>
      <c r="R181" s="5"/>
      <c r="S181" s="5"/>
      <c r="T181" s="5"/>
      <c r="U181" s="5"/>
      <c r="V181" s="5"/>
      <c r="W181" s="5"/>
      <c r="AG181" t="s">
        <v>428</v>
      </c>
    </row>
    <row r="182" spans="1:33">
      <c r="A182" s="5"/>
      <c r="B182" s="6"/>
      <c r="C182" s="186"/>
      <c r="D182" s="8"/>
      <c r="E182" s="5"/>
      <c r="F182" s="5"/>
      <c r="G182" s="5"/>
      <c r="H182" s="5"/>
      <c r="I182" s="5"/>
      <c r="J182" s="5"/>
      <c r="K182" s="5"/>
      <c r="L182" s="5"/>
      <c r="M182" s="5"/>
      <c r="N182" s="5"/>
      <c r="O182" s="5"/>
      <c r="P182" s="5"/>
      <c r="Q182" s="5"/>
      <c r="R182" s="5"/>
      <c r="S182" s="5"/>
      <c r="T182" s="5"/>
      <c r="U182" s="5"/>
      <c r="V182" s="5"/>
      <c r="W182" s="5"/>
    </row>
    <row r="183" spans="1:33">
      <c r="C183" s="188"/>
      <c r="D183" s="142"/>
      <c r="AG183" t="s">
        <v>241</v>
      </c>
    </row>
    <row r="184" spans="1:33">
      <c r="D184" s="142"/>
    </row>
    <row r="185" spans="1:33">
      <c r="D185" s="142"/>
    </row>
    <row r="186" spans="1:33">
      <c r="D186" s="142"/>
    </row>
    <row r="187" spans="1:33">
      <c r="D187" s="142"/>
    </row>
    <row r="188" spans="1:33">
      <c r="D188" s="142"/>
    </row>
    <row r="189" spans="1:33">
      <c r="D189" s="142"/>
    </row>
    <row r="190" spans="1:33">
      <c r="D190" s="142"/>
    </row>
    <row r="191" spans="1:33">
      <c r="D191" s="142"/>
    </row>
    <row r="192" spans="1:33">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mergeCells count="12">
    <mergeCell ref="A1:G1"/>
    <mergeCell ref="C2:G2"/>
    <mergeCell ref="C3:G3"/>
    <mergeCell ref="C4:G4"/>
    <mergeCell ref="A178:B178"/>
    <mergeCell ref="C11:G11"/>
    <mergeCell ref="C13:G13"/>
    <mergeCell ref="C15:G15"/>
    <mergeCell ref="C18:G18"/>
    <mergeCell ref="C20:G20"/>
    <mergeCell ref="C22:G22"/>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zoomScale="166" zoomScaleNormal="166" workbookViewId="0">
      <pane ySplit="7" topLeftCell="A8" activePane="bottomLeft" state="frozen"/>
      <selection pane="bottomLeft" activeCell="C39" sqref="C39"/>
    </sheetView>
  </sheetViews>
  <sheetFormatPr defaultRowHeight="12.75" outlineLevelRow="1"/>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245" t="s">
        <v>242</v>
      </c>
      <c r="B1" s="245"/>
      <c r="C1" s="245"/>
      <c r="D1" s="245"/>
      <c r="E1" s="245"/>
      <c r="F1" s="245"/>
      <c r="G1" s="245"/>
      <c r="AG1" t="s">
        <v>191</v>
      </c>
    </row>
    <row r="2" spans="1:60" ht="24.95" customHeight="1">
      <c r="A2" s="143" t="s">
        <v>7</v>
      </c>
      <c r="B2" s="72" t="s">
        <v>43</v>
      </c>
      <c r="C2" s="246" t="s">
        <v>44</v>
      </c>
      <c r="D2" s="247"/>
      <c r="E2" s="247"/>
      <c r="F2" s="247"/>
      <c r="G2" s="248"/>
      <c r="AG2" t="s">
        <v>192</v>
      </c>
    </row>
    <row r="3" spans="1:60" ht="24.95" customHeight="1">
      <c r="A3" s="143" t="s">
        <v>8</v>
      </c>
      <c r="B3" s="72" t="s">
        <v>58</v>
      </c>
      <c r="C3" s="246" t="s">
        <v>59</v>
      </c>
      <c r="D3" s="247"/>
      <c r="E3" s="247"/>
      <c r="F3" s="247"/>
      <c r="G3" s="248"/>
      <c r="AC3" s="89" t="s">
        <v>192</v>
      </c>
      <c r="AG3" t="s">
        <v>194</v>
      </c>
    </row>
    <row r="4" spans="1:60" ht="24.95" customHeight="1">
      <c r="A4" s="144" t="s">
        <v>9</v>
      </c>
      <c r="B4" s="145" t="s">
        <v>68</v>
      </c>
      <c r="C4" s="249" t="s">
        <v>69</v>
      </c>
      <c r="D4" s="250"/>
      <c r="E4" s="250"/>
      <c r="F4" s="250"/>
      <c r="G4" s="251"/>
      <c r="AG4" t="s">
        <v>195</v>
      </c>
    </row>
    <row r="5" spans="1:60">
      <c r="D5" s="142"/>
    </row>
    <row r="6" spans="1:60" ht="38.25">
      <c r="A6" s="147" t="s">
        <v>196</v>
      </c>
      <c r="B6" s="149" t="s">
        <v>197</v>
      </c>
      <c r="C6" s="149" t="s">
        <v>198</v>
      </c>
      <c r="D6" s="148" t="s">
        <v>199</v>
      </c>
      <c r="E6" s="147" t="s">
        <v>200</v>
      </c>
      <c r="F6" s="146" t="s">
        <v>201</v>
      </c>
      <c r="G6" s="147" t="s">
        <v>29</v>
      </c>
      <c r="H6" s="150" t="s">
        <v>30</v>
      </c>
      <c r="I6" s="150" t="s">
        <v>202</v>
      </c>
      <c r="J6" s="150" t="s">
        <v>31</v>
      </c>
      <c r="K6" s="150" t="s">
        <v>203</v>
      </c>
      <c r="L6" s="150" t="s">
        <v>204</v>
      </c>
      <c r="M6" s="150" t="s">
        <v>205</v>
      </c>
      <c r="N6" s="150" t="s">
        <v>206</v>
      </c>
      <c r="O6" s="150" t="s">
        <v>207</v>
      </c>
      <c r="P6" s="150" t="s">
        <v>208</v>
      </c>
      <c r="Q6" s="150" t="s">
        <v>209</v>
      </c>
      <c r="R6" s="150" t="s">
        <v>210</v>
      </c>
      <c r="S6" s="150" t="s">
        <v>211</v>
      </c>
      <c r="T6" s="150" t="s">
        <v>212</v>
      </c>
      <c r="U6" s="150" t="s">
        <v>213</v>
      </c>
      <c r="V6" s="150" t="s">
        <v>214</v>
      </c>
      <c r="W6" s="150" t="s">
        <v>215</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216</v>
      </c>
      <c r="B8" s="163" t="s">
        <v>124</v>
      </c>
      <c r="C8" s="183" t="s">
        <v>125</v>
      </c>
      <c r="D8" s="164"/>
      <c r="E8" s="165"/>
      <c r="F8" s="166"/>
      <c r="G8" s="166">
        <f>SUMIF(AG9:AG9,"&lt;&gt;NOR",G9:G9)</f>
        <v>0</v>
      </c>
      <c r="H8" s="166"/>
      <c r="I8" s="166">
        <f>SUM(I9:I9)</f>
        <v>1362.3</v>
      </c>
      <c r="J8" s="166"/>
      <c r="K8" s="166">
        <f>SUM(K9:K9)</f>
        <v>1937.7</v>
      </c>
      <c r="L8" s="166"/>
      <c r="M8" s="166">
        <f>SUM(M9:M9)</f>
        <v>0</v>
      </c>
      <c r="N8" s="166"/>
      <c r="O8" s="166">
        <f>SUM(O9:O9)</f>
        <v>0.05</v>
      </c>
      <c r="P8" s="166"/>
      <c r="Q8" s="166">
        <f>SUM(Q9:Q9)</f>
        <v>0</v>
      </c>
      <c r="R8" s="166"/>
      <c r="S8" s="166"/>
      <c r="T8" s="167"/>
      <c r="U8" s="161"/>
      <c r="V8" s="161">
        <f>SUM(V9:V9)</f>
        <v>6.42</v>
      </c>
      <c r="W8" s="161"/>
      <c r="AG8" t="s">
        <v>217</v>
      </c>
    </row>
    <row r="9" spans="1:60" outlineLevel="1">
      <c r="A9" s="175">
        <v>1</v>
      </c>
      <c r="B9" s="176" t="s">
        <v>928</v>
      </c>
      <c r="C9" s="184" t="s">
        <v>929</v>
      </c>
      <c r="D9" s="177" t="s">
        <v>245</v>
      </c>
      <c r="E9" s="178">
        <v>30</v>
      </c>
      <c r="F9" s="179"/>
      <c r="G9" s="180">
        <f>ROUND(E9*F9,2)</f>
        <v>0</v>
      </c>
      <c r="H9" s="179">
        <v>45.41</v>
      </c>
      <c r="I9" s="180">
        <f>ROUND(E9*H9,2)</f>
        <v>1362.3</v>
      </c>
      <c r="J9" s="179">
        <v>64.59</v>
      </c>
      <c r="K9" s="180">
        <f>ROUND(E9*J9,2)</f>
        <v>1937.7</v>
      </c>
      <c r="L9" s="180">
        <v>21</v>
      </c>
      <c r="M9" s="180">
        <f>G9*(1+L9/100)</f>
        <v>0</v>
      </c>
      <c r="N9" s="180">
        <v>1.58E-3</v>
      </c>
      <c r="O9" s="180">
        <f>ROUND(E9*N9,2)</f>
        <v>0.05</v>
      </c>
      <c r="P9" s="180">
        <v>0</v>
      </c>
      <c r="Q9" s="180">
        <f>ROUND(E9*P9,2)</f>
        <v>0</v>
      </c>
      <c r="R9" s="180" t="s">
        <v>326</v>
      </c>
      <c r="S9" s="180" t="s">
        <v>221</v>
      </c>
      <c r="T9" s="181" t="s">
        <v>221</v>
      </c>
      <c r="U9" s="160">
        <v>0.214</v>
      </c>
      <c r="V9" s="160">
        <f>ROUND(E9*U9,2)</f>
        <v>6.42</v>
      </c>
      <c r="W9" s="160"/>
      <c r="X9" s="151"/>
      <c r="Y9" s="151"/>
      <c r="Z9" s="151"/>
      <c r="AA9" s="151"/>
      <c r="AB9" s="151"/>
      <c r="AC9" s="151"/>
      <c r="AD9" s="151"/>
      <c r="AE9" s="151"/>
      <c r="AF9" s="151"/>
      <c r="AG9" s="151" t="s">
        <v>247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c r="A10" s="162" t="s">
        <v>216</v>
      </c>
      <c r="B10" s="163" t="s">
        <v>132</v>
      </c>
      <c r="C10" s="183" t="s">
        <v>133</v>
      </c>
      <c r="D10" s="164"/>
      <c r="E10" s="165"/>
      <c r="F10" s="166"/>
      <c r="G10" s="166">
        <f>SUMIF(AG11:AG12,"&lt;&gt;NOR",G11:G12)</f>
        <v>0</v>
      </c>
      <c r="H10" s="166"/>
      <c r="I10" s="166">
        <f>SUM(I11:I12)</f>
        <v>0</v>
      </c>
      <c r="J10" s="166"/>
      <c r="K10" s="166">
        <f>SUM(K11:K12)</f>
        <v>41.43</v>
      </c>
      <c r="L10" s="166"/>
      <c r="M10" s="166">
        <f>SUM(M11:M12)</f>
        <v>0</v>
      </c>
      <c r="N10" s="166"/>
      <c r="O10" s="166">
        <f>SUM(O11:O12)</f>
        <v>0</v>
      </c>
      <c r="P10" s="166"/>
      <c r="Q10" s="166">
        <f>SUM(Q11:Q12)</f>
        <v>0</v>
      </c>
      <c r="R10" s="166"/>
      <c r="S10" s="166"/>
      <c r="T10" s="167"/>
      <c r="U10" s="161"/>
      <c r="V10" s="161">
        <f>SUM(V11:V12)</f>
        <v>0.12</v>
      </c>
      <c r="W10" s="161"/>
      <c r="AG10" t="s">
        <v>217</v>
      </c>
    </row>
    <row r="11" spans="1:60" ht="33.75" outlineLevel="1">
      <c r="A11" s="168">
        <v>2</v>
      </c>
      <c r="B11" s="169" t="s">
        <v>346</v>
      </c>
      <c r="C11" s="185" t="s">
        <v>347</v>
      </c>
      <c r="D11" s="170" t="s">
        <v>348</v>
      </c>
      <c r="E11" s="171">
        <v>4.7399999999999998E-2</v>
      </c>
      <c r="F11" s="172"/>
      <c r="G11" s="173">
        <f>ROUND(E11*F11,2)</f>
        <v>0</v>
      </c>
      <c r="H11" s="172">
        <v>0</v>
      </c>
      <c r="I11" s="173">
        <f>ROUND(E11*H11,2)</f>
        <v>0</v>
      </c>
      <c r="J11" s="172">
        <v>874</v>
      </c>
      <c r="K11" s="173">
        <f>ROUND(E11*J11,2)</f>
        <v>41.43</v>
      </c>
      <c r="L11" s="173">
        <v>21</v>
      </c>
      <c r="M11" s="173">
        <f>G11*(1+L11/100)</f>
        <v>0</v>
      </c>
      <c r="N11" s="173">
        <v>0</v>
      </c>
      <c r="O11" s="173">
        <f>ROUND(E11*N11,2)</f>
        <v>0</v>
      </c>
      <c r="P11" s="173">
        <v>0</v>
      </c>
      <c r="Q11" s="173">
        <f>ROUND(E11*P11,2)</f>
        <v>0</v>
      </c>
      <c r="R11" s="173" t="s">
        <v>267</v>
      </c>
      <c r="S11" s="173" t="s">
        <v>221</v>
      </c>
      <c r="T11" s="174" t="s">
        <v>221</v>
      </c>
      <c r="U11" s="160">
        <v>2.577</v>
      </c>
      <c r="V11" s="160">
        <f>ROUND(E11*U11,2)</f>
        <v>0.12</v>
      </c>
      <c r="W11" s="160"/>
      <c r="X11" s="151"/>
      <c r="Y11" s="151"/>
      <c r="Z11" s="151"/>
      <c r="AA11" s="151"/>
      <c r="AB11" s="151"/>
      <c r="AC11" s="151"/>
      <c r="AD11" s="151"/>
      <c r="AE11" s="151"/>
      <c r="AF11" s="151"/>
      <c r="AG11" s="151" t="s">
        <v>247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253" t="s">
        <v>350</v>
      </c>
      <c r="D12" s="254"/>
      <c r="E12" s="254"/>
      <c r="F12" s="254"/>
      <c r="G12" s="254"/>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249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c r="A13" s="162" t="s">
        <v>216</v>
      </c>
      <c r="B13" s="163" t="s">
        <v>175</v>
      </c>
      <c r="C13" s="183" t="s">
        <v>176</v>
      </c>
      <c r="D13" s="164"/>
      <c r="E13" s="165"/>
      <c r="F13" s="166"/>
      <c r="G13" s="166">
        <f>SUMIF(AG14:AG15,"&lt;&gt;NOR",G14:G15)</f>
        <v>0</v>
      </c>
      <c r="H13" s="166"/>
      <c r="I13" s="166">
        <f>SUM(I14:I15)</f>
        <v>0</v>
      </c>
      <c r="J13" s="166"/>
      <c r="K13" s="166">
        <f>SUM(K14:K15)</f>
        <v>1800</v>
      </c>
      <c r="L13" s="166"/>
      <c r="M13" s="166">
        <f>SUM(M14:M15)</f>
        <v>0</v>
      </c>
      <c r="N13" s="166"/>
      <c r="O13" s="166">
        <f>SUM(O14:O15)</f>
        <v>0</v>
      </c>
      <c r="P13" s="166"/>
      <c r="Q13" s="166">
        <f>SUM(Q14:Q15)</f>
        <v>0</v>
      </c>
      <c r="R13" s="166"/>
      <c r="S13" s="166"/>
      <c r="T13" s="167"/>
      <c r="U13" s="161"/>
      <c r="V13" s="161">
        <f>SUM(V14:V15)</f>
        <v>0</v>
      </c>
      <c r="W13" s="161"/>
      <c r="AG13" t="s">
        <v>217</v>
      </c>
    </row>
    <row r="14" spans="1:60" outlineLevel="1">
      <c r="A14" s="175">
        <v>3</v>
      </c>
      <c r="B14" s="176" t="s">
        <v>930</v>
      </c>
      <c r="C14" s="184" t="s">
        <v>931</v>
      </c>
      <c r="D14" s="177" t="s">
        <v>388</v>
      </c>
      <c r="E14" s="178">
        <v>5</v>
      </c>
      <c r="F14" s="179"/>
      <c r="G14" s="180">
        <f>ROUND(E14*F14,2)</f>
        <v>0</v>
      </c>
      <c r="H14" s="179">
        <v>0</v>
      </c>
      <c r="I14" s="180">
        <f>ROUND(E14*H14,2)</f>
        <v>0</v>
      </c>
      <c r="J14" s="179">
        <v>120</v>
      </c>
      <c r="K14" s="180">
        <f>ROUND(E14*J14,2)</f>
        <v>600</v>
      </c>
      <c r="L14" s="180">
        <v>21</v>
      </c>
      <c r="M14" s="180">
        <f>G14*(1+L14/100)</f>
        <v>0</v>
      </c>
      <c r="N14" s="180">
        <v>0</v>
      </c>
      <c r="O14" s="180">
        <f>ROUND(E14*N14,2)</f>
        <v>0</v>
      </c>
      <c r="P14" s="180">
        <v>0</v>
      </c>
      <c r="Q14" s="180">
        <f>ROUND(E14*P14,2)</f>
        <v>0</v>
      </c>
      <c r="R14" s="180"/>
      <c r="S14" s="180" t="s">
        <v>230</v>
      </c>
      <c r="T14" s="181" t="s">
        <v>222</v>
      </c>
      <c r="U14" s="160">
        <v>0</v>
      </c>
      <c r="V14" s="160">
        <f>ROUND(E14*U14,2)</f>
        <v>0</v>
      </c>
      <c r="W14" s="160"/>
      <c r="X14" s="151"/>
      <c r="Y14" s="151"/>
      <c r="Z14" s="151"/>
      <c r="AA14" s="151"/>
      <c r="AB14" s="151"/>
      <c r="AC14" s="151"/>
      <c r="AD14" s="151"/>
      <c r="AE14" s="151"/>
      <c r="AF14" s="151"/>
      <c r="AG14" s="151" t="s">
        <v>247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75">
        <v>4</v>
      </c>
      <c r="B15" s="176" t="s">
        <v>932</v>
      </c>
      <c r="C15" s="184" t="s">
        <v>933</v>
      </c>
      <c r="D15" s="177" t="s">
        <v>646</v>
      </c>
      <c r="E15" s="178">
        <v>4</v>
      </c>
      <c r="F15" s="179"/>
      <c r="G15" s="180">
        <f>ROUND(E15*F15,2)</f>
        <v>0</v>
      </c>
      <c r="H15" s="179">
        <v>0</v>
      </c>
      <c r="I15" s="180">
        <f>ROUND(E15*H15,2)</f>
        <v>0</v>
      </c>
      <c r="J15" s="179">
        <v>300</v>
      </c>
      <c r="K15" s="180">
        <f>ROUND(E15*J15,2)</f>
        <v>1200</v>
      </c>
      <c r="L15" s="180">
        <v>21</v>
      </c>
      <c r="M15" s="180">
        <f>G15*(1+L15/100)</f>
        <v>0</v>
      </c>
      <c r="N15" s="180">
        <v>0</v>
      </c>
      <c r="O15" s="180">
        <f>ROUND(E15*N15,2)</f>
        <v>0</v>
      </c>
      <c r="P15" s="180">
        <v>0</v>
      </c>
      <c r="Q15" s="180">
        <f>ROUND(E15*P15,2)</f>
        <v>0</v>
      </c>
      <c r="R15" s="180"/>
      <c r="S15" s="180" t="s">
        <v>230</v>
      </c>
      <c r="T15" s="181" t="s">
        <v>222</v>
      </c>
      <c r="U15" s="160">
        <v>0</v>
      </c>
      <c r="V15" s="160">
        <f>ROUND(E15*U15,2)</f>
        <v>0</v>
      </c>
      <c r="W15" s="160"/>
      <c r="X15" s="151"/>
      <c r="Y15" s="151"/>
      <c r="Z15" s="151"/>
      <c r="AA15" s="151"/>
      <c r="AB15" s="151"/>
      <c r="AC15" s="151"/>
      <c r="AD15" s="151"/>
      <c r="AE15" s="151"/>
      <c r="AF15" s="151"/>
      <c r="AG15" s="151" t="s">
        <v>247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c r="A16" s="162" t="s">
        <v>216</v>
      </c>
      <c r="B16" s="163" t="s">
        <v>177</v>
      </c>
      <c r="C16" s="183" t="s">
        <v>178</v>
      </c>
      <c r="D16" s="164"/>
      <c r="E16" s="165"/>
      <c r="F16" s="166"/>
      <c r="G16" s="166">
        <f>SUMIF(AG17:AG22,"&lt;&gt;NOR",G17:G22)</f>
        <v>0</v>
      </c>
      <c r="H16" s="166"/>
      <c r="I16" s="166">
        <f>SUM(I17:I22)</f>
        <v>0</v>
      </c>
      <c r="J16" s="166"/>
      <c r="K16" s="166">
        <f>SUM(K17:K22)</f>
        <v>17609</v>
      </c>
      <c r="L16" s="166"/>
      <c r="M16" s="166">
        <f>SUM(M17:M22)</f>
        <v>0</v>
      </c>
      <c r="N16" s="166"/>
      <c r="O16" s="166">
        <f>SUM(O17:O22)</f>
        <v>0</v>
      </c>
      <c r="P16" s="166"/>
      <c r="Q16" s="166">
        <f>SUM(Q17:Q22)</f>
        <v>0</v>
      </c>
      <c r="R16" s="166"/>
      <c r="S16" s="166"/>
      <c r="T16" s="167"/>
      <c r="U16" s="161"/>
      <c r="V16" s="161">
        <f>SUM(V17:V22)</f>
        <v>0</v>
      </c>
      <c r="W16" s="161"/>
      <c r="AG16" t="s">
        <v>217</v>
      </c>
    </row>
    <row r="17" spans="1:60" ht="22.5" outlineLevel="1">
      <c r="A17" s="175">
        <v>5</v>
      </c>
      <c r="B17" s="176" t="s">
        <v>934</v>
      </c>
      <c r="C17" s="184" t="s">
        <v>935</v>
      </c>
      <c r="D17" s="177" t="s">
        <v>323</v>
      </c>
      <c r="E17" s="178">
        <v>1</v>
      </c>
      <c r="F17" s="179"/>
      <c r="G17" s="180">
        <f t="shared" ref="G17:G22" si="0">ROUND(E17*F17,2)</f>
        <v>0</v>
      </c>
      <c r="H17" s="179">
        <v>0</v>
      </c>
      <c r="I17" s="180">
        <f t="shared" ref="I17:I22" si="1">ROUND(E17*H17,2)</f>
        <v>0</v>
      </c>
      <c r="J17" s="179">
        <v>2600</v>
      </c>
      <c r="K17" s="180">
        <f t="shared" ref="K17:K22" si="2">ROUND(E17*J17,2)</f>
        <v>2600</v>
      </c>
      <c r="L17" s="180">
        <v>21</v>
      </c>
      <c r="M17" s="180">
        <f t="shared" ref="M17:M22" si="3">G17*(1+L17/100)</f>
        <v>0</v>
      </c>
      <c r="N17" s="180">
        <v>0</v>
      </c>
      <c r="O17" s="180">
        <f t="shared" ref="O17:O22" si="4">ROUND(E17*N17,2)</f>
        <v>0</v>
      </c>
      <c r="P17" s="180">
        <v>0</v>
      </c>
      <c r="Q17" s="180">
        <f t="shared" ref="Q17:Q22" si="5">ROUND(E17*P17,2)</f>
        <v>0</v>
      </c>
      <c r="R17" s="180"/>
      <c r="S17" s="180" t="s">
        <v>230</v>
      </c>
      <c r="T17" s="181" t="s">
        <v>222</v>
      </c>
      <c r="U17" s="160">
        <v>0</v>
      </c>
      <c r="V17" s="160">
        <f t="shared" ref="V17:V22" si="6">ROUND(E17*U17,2)</f>
        <v>0</v>
      </c>
      <c r="W17" s="160"/>
      <c r="X17" s="151"/>
      <c r="Y17" s="151"/>
      <c r="Z17" s="151"/>
      <c r="AA17" s="151"/>
      <c r="AB17" s="151"/>
      <c r="AC17" s="151"/>
      <c r="AD17" s="151"/>
      <c r="AE17" s="151"/>
      <c r="AF17" s="151"/>
      <c r="AG17" s="151" t="s">
        <v>247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75">
        <v>6</v>
      </c>
      <c r="B18" s="176" t="s">
        <v>936</v>
      </c>
      <c r="C18" s="184" t="s">
        <v>937</v>
      </c>
      <c r="D18" s="177" t="s">
        <v>323</v>
      </c>
      <c r="E18" s="178">
        <v>1</v>
      </c>
      <c r="F18" s="179"/>
      <c r="G18" s="180">
        <f t="shared" si="0"/>
        <v>0</v>
      </c>
      <c r="H18" s="179">
        <v>0</v>
      </c>
      <c r="I18" s="180">
        <f t="shared" si="1"/>
        <v>0</v>
      </c>
      <c r="J18" s="179">
        <v>100</v>
      </c>
      <c r="K18" s="180">
        <f t="shared" si="2"/>
        <v>100</v>
      </c>
      <c r="L18" s="180">
        <v>21</v>
      </c>
      <c r="M18" s="180">
        <f t="shared" si="3"/>
        <v>0</v>
      </c>
      <c r="N18" s="180">
        <v>0</v>
      </c>
      <c r="O18" s="180">
        <f t="shared" si="4"/>
        <v>0</v>
      </c>
      <c r="P18" s="180">
        <v>0</v>
      </c>
      <c r="Q18" s="180">
        <f t="shared" si="5"/>
        <v>0</v>
      </c>
      <c r="R18" s="180"/>
      <c r="S18" s="180" t="s">
        <v>230</v>
      </c>
      <c r="T18" s="181" t="s">
        <v>222</v>
      </c>
      <c r="U18" s="160">
        <v>0</v>
      </c>
      <c r="V18" s="160">
        <f t="shared" si="6"/>
        <v>0</v>
      </c>
      <c r="W18" s="160"/>
      <c r="X18" s="151"/>
      <c r="Y18" s="151"/>
      <c r="Z18" s="151"/>
      <c r="AA18" s="151"/>
      <c r="AB18" s="151"/>
      <c r="AC18" s="151"/>
      <c r="AD18" s="151"/>
      <c r="AE18" s="151"/>
      <c r="AF18" s="151"/>
      <c r="AG18" s="151" t="s">
        <v>247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75">
        <v>7</v>
      </c>
      <c r="B19" s="176" t="s">
        <v>938</v>
      </c>
      <c r="C19" s="184" t="s">
        <v>939</v>
      </c>
      <c r="D19" s="177" t="s">
        <v>323</v>
      </c>
      <c r="E19" s="178">
        <v>1</v>
      </c>
      <c r="F19" s="179"/>
      <c r="G19" s="180">
        <f t="shared" si="0"/>
        <v>0</v>
      </c>
      <c r="H19" s="179">
        <v>0</v>
      </c>
      <c r="I19" s="180">
        <f t="shared" si="1"/>
        <v>0</v>
      </c>
      <c r="J19" s="179">
        <v>1650</v>
      </c>
      <c r="K19" s="180">
        <f t="shared" si="2"/>
        <v>1650</v>
      </c>
      <c r="L19" s="180">
        <v>21</v>
      </c>
      <c r="M19" s="180">
        <f t="shared" si="3"/>
        <v>0</v>
      </c>
      <c r="N19" s="180">
        <v>0</v>
      </c>
      <c r="O19" s="180">
        <f t="shared" si="4"/>
        <v>0</v>
      </c>
      <c r="P19" s="180">
        <v>0</v>
      </c>
      <c r="Q19" s="180">
        <f t="shared" si="5"/>
        <v>0</v>
      </c>
      <c r="R19" s="180"/>
      <c r="S19" s="180" t="s">
        <v>230</v>
      </c>
      <c r="T19" s="181" t="s">
        <v>222</v>
      </c>
      <c r="U19" s="160">
        <v>0</v>
      </c>
      <c r="V19" s="160">
        <f t="shared" si="6"/>
        <v>0</v>
      </c>
      <c r="W19" s="160"/>
      <c r="X19" s="151"/>
      <c r="Y19" s="151"/>
      <c r="Z19" s="151"/>
      <c r="AA19" s="151"/>
      <c r="AB19" s="151"/>
      <c r="AC19" s="151"/>
      <c r="AD19" s="151"/>
      <c r="AE19" s="151"/>
      <c r="AF19" s="151"/>
      <c r="AG19" s="151" t="s">
        <v>247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75">
        <v>8</v>
      </c>
      <c r="B20" s="176" t="s">
        <v>940</v>
      </c>
      <c r="C20" s="184" t="s">
        <v>941</v>
      </c>
      <c r="D20" s="177" t="s">
        <v>323</v>
      </c>
      <c r="E20" s="178">
        <v>1</v>
      </c>
      <c r="F20" s="179"/>
      <c r="G20" s="180">
        <f t="shared" si="0"/>
        <v>0</v>
      </c>
      <c r="H20" s="179">
        <v>0</v>
      </c>
      <c r="I20" s="180">
        <f t="shared" si="1"/>
        <v>0</v>
      </c>
      <c r="J20" s="179">
        <v>259</v>
      </c>
      <c r="K20" s="180">
        <f t="shared" si="2"/>
        <v>259</v>
      </c>
      <c r="L20" s="180">
        <v>21</v>
      </c>
      <c r="M20" s="180">
        <f t="shared" si="3"/>
        <v>0</v>
      </c>
      <c r="N20" s="180">
        <v>0</v>
      </c>
      <c r="O20" s="180">
        <f t="shared" si="4"/>
        <v>0</v>
      </c>
      <c r="P20" s="180">
        <v>0</v>
      </c>
      <c r="Q20" s="180">
        <f t="shared" si="5"/>
        <v>0</v>
      </c>
      <c r="R20" s="180"/>
      <c r="S20" s="180" t="s">
        <v>230</v>
      </c>
      <c r="T20" s="181" t="s">
        <v>222</v>
      </c>
      <c r="U20" s="160">
        <v>0</v>
      </c>
      <c r="V20" s="160">
        <f t="shared" si="6"/>
        <v>0</v>
      </c>
      <c r="W20" s="160"/>
      <c r="X20" s="151"/>
      <c r="Y20" s="151"/>
      <c r="Z20" s="151"/>
      <c r="AA20" s="151"/>
      <c r="AB20" s="151"/>
      <c r="AC20" s="151"/>
      <c r="AD20" s="151"/>
      <c r="AE20" s="151"/>
      <c r="AF20" s="151"/>
      <c r="AG20" s="151" t="s">
        <v>247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75">
        <v>9</v>
      </c>
      <c r="B21" s="176" t="s">
        <v>930</v>
      </c>
      <c r="C21" s="184" t="s">
        <v>942</v>
      </c>
      <c r="D21" s="177" t="s">
        <v>323</v>
      </c>
      <c r="E21" s="178">
        <v>5</v>
      </c>
      <c r="F21" s="179"/>
      <c r="G21" s="180">
        <f t="shared" si="0"/>
        <v>0</v>
      </c>
      <c r="H21" s="179">
        <v>0</v>
      </c>
      <c r="I21" s="180">
        <f t="shared" si="1"/>
        <v>0</v>
      </c>
      <c r="J21" s="179">
        <v>2500</v>
      </c>
      <c r="K21" s="180">
        <f t="shared" si="2"/>
        <v>12500</v>
      </c>
      <c r="L21" s="180">
        <v>21</v>
      </c>
      <c r="M21" s="180">
        <f t="shared" si="3"/>
        <v>0</v>
      </c>
      <c r="N21" s="180">
        <v>0</v>
      </c>
      <c r="O21" s="180">
        <f t="shared" si="4"/>
        <v>0</v>
      </c>
      <c r="P21" s="180">
        <v>0</v>
      </c>
      <c r="Q21" s="180">
        <f t="shared" si="5"/>
        <v>0</v>
      </c>
      <c r="R21" s="180"/>
      <c r="S21" s="180" t="s">
        <v>230</v>
      </c>
      <c r="T21" s="181" t="s">
        <v>222</v>
      </c>
      <c r="U21" s="160">
        <v>0</v>
      </c>
      <c r="V21" s="160">
        <f t="shared" si="6"/>
        <v>0</v>
      </c>
      <c r="W21" s="160"/>
      <c r="X21" s="151"/>
      <c r="Y21" s="151"/>
      <c r="Z21" s="151"/>
      <c r="AA21" s="151"/>
      <c r="AB21" s="151"/>
      <c r="AC21" s="151"/>
      <c r="AD21" s="151"/>
      <c r="AE21" s="151"/>
      <c r="AF21" s="151"/>
      <c r="AG21" s="151" t="s">
        <v>404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75">
        <v>10</v>
      </c>
      <c r="B22" s="176" t="s">
        <v>932</v>
      </c>
      <c r="C22" s="184" t="s">
        <v>937</v>
      </c>
      <c r="D22" s="177" t="s">
        <v>323</v>
      </c>
      <c r="E22" s="178">
        <v>5</v>
      </c>
      <c r="F22" s="179"/>
      <c r="G22" s="180">
        <f t="shared" si="0"/>
        <v>0</v>
      </c>
      <c r="H22" s="179">
        <v>0</v>
      </c>
      <c r="I22" s="180">
        <f t="shared" si="1"/>
        <v>0</v>
      </c>
      <c r="J22" s="179">
        <v>100</v>
      </c>
      <c r="K22" s="180">
        <f t="shared" si="2"/>
        <v>500</v>
      </c>
      <c r="L22" s="180">
        <v>21</v>
      </c>
      <c r="M22" s="180">
        <f t="shared" si="3"/>
        <v>0</v>
      </c>
      <c r="N22" s="180">
        <v>0</v>
      </c>
      <c r="O22" s="180">
        <f t="shared" si="4"/>
        <v>0</v>
      </c>
      <c r="P22" s="180">
        <v>0</v>
      </c>
      <c r="Q22" s="180">
        <f t="shared" si="5"/>
        <v>0</v>
      </c>
      <c r="R22" s="180"/>
      <c r="S22" s="180" t="s">
        <v>230</v>
      </c>
      <c r="T22" s="181" t="s">
        <v>222</v>
      </c>
      <c r="U22" s="160">
        <v>0</v>
      </c>
      <c r="V22" s="160">
        <f t="shared" si="6"/>
        <v>0</v>
      </c>
      <c r="W22" s="160"/>
      <c r="X22" s="151"/>
      <c r="Y22" s="151"/>
      <c r="Z22" s="151"/>
      <c r="AA22" s="151"/>
      <c r="AB22" s="151"/>
      <c r="AC22" s="151"/>
      <c r="AD22" s="151"/>
      <c r="AE22" s="151"/>
      <c r="AF22" s="151"/>
      <c r="AG22" s="151" t="s">
        <v>404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c r="A23" s="162" t="s">
        <v>216</v>
      </c>
      <c r="B23" s="163" t="s">
        <v>179</v>
      </c>
      <c r="C23" s="183" t="s">
        <v>180</v>
      </c>
      <c r="D23" s="164"/>
      <c r="E23" s="165"/>
      <c r="F23" s="166"/>
      <c r="G23" s="166">
        <f>SUMIF(AG24:AG29,"&lt;&gt;NOR",G24:G29)</f>
        <v>0</v>
      </c>
      <c r="H23" s="166"/>
      <c r="I23" s="166">
        <f>SUM(I24:I29)</f>
        <v>0</v>
      </c>
      <c r="J23" s="166"/>
      <c r="K23" s="166">
        <f>SUM(K24:K29)</f>
        <v>8069</v>
      </c>
      <c r="L23" s="166"/>
      <c r="M23" s="166">
        <f>SUM(M24:M29)</f>
        <v>0</v>
      </c>
      <c r="N23" s="166"/>
      <c r="O23" s="166">
        <f>SUM(O24:O29)</f>
        <v>0</v>
      </c>
      <c r="P23" s="166"/>
      <c r="Q23" s="166">
        <f>SUM(Q24:Q29)</f>
        <v>0</v>
      </c>
      <c r="R23" s="166"/>
      <c r="S23" s="166"/>
      <c r="T23" s="167"/>
      <c r="U23" s="161"/>
      <c r="V23" s="161">
        <f>SUM(V24:V29)</f>
        <v>0</v>
      </c>
      <c r="W23" s="161"/>
      <c r="AG23" t="s">
        <v>217</v>
      </c>
    </row>
    <row r="24" spans="1:60" outlineLevel="1">
      <c r="A24" s="168">
        <v>11</v>
      </c>
      <c r="B24" s="169" t="s">
        <v>943</v>
      </c>
      <c r="C24" s="185" t="s">
        <v>944</v>
      </c>
      <c r="D24" s="170" t="s">
        <v>323</v>
      </c>
      <c r="E24" s="171">
        <v>25</v>
      </c>
      <c r="F24" s="172"/>
      <c r="G24" s="173">
        <f>ROUND(E24*F24,2)</f>
        <v>0</v>
      </c>
      <c r="H24" s="172">
        <v>0</v>
      </c>
      <c r="I24" s="173">
        <f>ROUND(E24*H24,2)</f>
        <v>0</v>
      </c>
      <c r="J24" s="172">
        <v>132</v>
      </c>
      <c r="K24" s="173">
        <f>ROUND(E24*J24,2)</f>
        <v>3300</v>
      </c>
      <c r="L24" s="173">
        <v>21</v>
      </c>
      <c r="M24" s="173">
        <f>G24*(1+L24/100)</f>
        <v>0</v>
      </c>
      <c r="N24" s="173">
        <v>0</v>
      </c>
      <c r="O24" s="173">
        <f>ROUND(E24*N24,2)</f>
        <v>0</v>
      </c>
      <c r="P24" s="173">
        <v>0</v>
      </c>
      <c r="Q24" s="173">
        <f>ROUND(E24*P24,2)</f>
        <v>0</v>
      </c>
      <c r="R24" s="173"/>
      <c r="S24" s="173" t="s">
        <v>230</v>
      </c>
      <c r="T24" s="174" t="s">
        <v>222</v>
      </c>
      <c r="U24" s="160">
        <v>0</v>
      </c>
      <c r="V24" s="160">
        <f>ROUND(E24*U24,2)</f>
        <v>0</v>
      </c>
      <c r="W24" s="160"/>
      <c r="X24" s="151"/>
      <c r="Y24" s="151"/>
      <c r="Z24" s="151"/>
      <c r="AA24" s="151"/>
      <c r="AB24" s="151"/>
      <c r="AC24" s="151"/>
      <c r="AD24" s="151"/>
      <c r="AE24" s="151"/>
      <c r="AF24" s="151"/>
      <c r="AG24" s="151" t="s">
        <v>247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4" t="s">
        <v>945</v>
      </c>
      <c r="D25" s="189"/>
      <c r="E25" s="190">
        <v>25</v>
      </c>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251</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68">
        <v>12</v>
      </c>
      <c r="B26" s="169" t="s">
        <v>946</v>
      </c>
      <c r="C26" s="185" t="s">
        <v>947</v>
      </c>
      <c r="D26" s="170" t="s">
        <v>323</v>
      </c>
      <c r="E26" s="171">
        <v>25</v>
      </c>
      <c r="F26" s="172"/>
      <c r="G26" s="173">
        <f>ROUND(E26*F26,2)</f>
        <v>0</v>
      </c>
      <c r="H26" s="172">
        <v>0</v>
      </c>
      <c r="I26" s="173">
        <f>ROUND(E26*H26,2)</f>
        <v>0</v>
      </c>
      <c r="J26" s="172">
        <v>58</v>
      </c>
      <c r="K26" s="173">
        <f>ROUND(E26*J26,2)</f>
        <v>1450</v>
      </c>
      <c r="L26" s="173">
        <v>21</v>
      </c>
      <c r="M26" s="173">
        <f>G26*(1+L26/100)</f>
        <v>0</v>
      </c>
      <c r="N26" s="173">
        <v>0</v>
      </c>
      <c r="O26" s="173">
        <f>ROUND(E26*N26,2)</f>
        <v>0</v>
      </c>
      <c r="P26" s="173">
        <v>0</v>
      </c>
      <c r="Q26" s="173">
        <f>ROUND(E26*P26,2)</f>
        <v>0</v>
      </c>
      <c r="R26" s="173"/>
      <c r="S26" s="173" t="s">
        <v>230</v>
      </c>
      <c r="T26" s="174" t="s">
        <v>222</v>
      </c>
      <c r="U26" s="160">
        <v>0</v>
      </c>
      <c r="V26" s="160">
        <f>ROUND(E26*U26,2)</f>
        <v>0</v>
      </c>
      <c r="W26" s="160"/>
      <c r="X26" s="151"/>
      <c r="Y26" s="151"/>
      <c r="Z26" s="151"/>
      <c r="AA26" s="151"/>
      <c r="AB26" s="151"/>
      <c r="AC26" s="151"/>
      <c r="AD26" s="151"/>
      <c r="AE26" s="151"/>
      <c r="AF26" s="151"/>
      <c r="AG26" s="151" t="s">
        <v>247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4" t="s">
        <v>945</v>
      </c>
      <c r="D27" s="189"/>
      <c r="E27" s="190">
        <v>25</v>
      </c>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251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5">
        <v>13</v>
      </c>
      <c r="B28" s="176" t="s">
        <v>948</v>
      </c>
      <c r="C28" s="184" t="s">
        <v>949</v>
      </c>
      <c r="D28" s="177" t="s">
        <v>323</v>
      </c>
      <c r="E28" s="178">
        <v>1</v>
      </c>
      <c r="F28" s="179"/>
      <c r="G28" s="180">
        <f>ROUND(E28*F28,2)</f>
        <v>0</v>
      </c>
      <c r="H28" s="179">
        <v>0</v>
      </c>
      <c r="I28" s="180">
        <f>ROUND(E28*H28,2)</f>
        <v>0</v>
      </c>
      <c r="J28" s="179">
        <v>295</v>
      </c>
      <c r="K28" s="180">
        <f>ROUND(E28*J28,2)</f>
        <v>295</v>
      </c>
      <c r="L28" s="180">
        <v>21</v>
      </c>
      <c r="M28" s="180">
        <f>G28*(1+L28/100)</f>
        <v>0</v>
      </c>
      <c r="N28" s="180">
        <v>0</v>
      </c>
      <c r="O28" s="180">
        <f>ROUND(E28*N28,2)</f>
        <v>0</v>
      </c>
      <c r="P28" s="180">
        <v>0</v>
      </c>
      <c r="Q28" s="180">
        <f>ROUND(E28*P28,2)</f>
        <v>0</v>
      </c>
      <c r="R28" s="180"/>
      <c r="S28" s="180" t="s">
        <v>230</v>
      </c>
      <c r="T28" s="181" t="s">
        <v>222</v>
      </c>
      <c r="U28" s="160">
        <v>0</v>
      </c>
      <c r="V28" s="160">
        <f>ROUND(E28*U28,2)</f>
        <v>0</v>
      </c>
      <c r="W28" s="160"/>
      <c r="X28" s="151"/>
      <c r="Y28" s="151"/>
      <c r="Z28" s="151"/>
      <c r="AA28" s="151"/>
      <c r="AB28" s="151"/>
      <c r="AC28" s="151"/>
      <c r="AD28" s="151"/>
      <c r="AE28" s="151"/>
      <c r="AF28" s="151"/>
      <c r="AG28" s="151" t="s">
        <v>247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75">
        <v>14</v>
      </c>
      <c r="B29" s="176" t="s">
        <v>950</v>
      </c>
      <c r="C29" s="184" t="s">
        <v>951</v>
      </c>
      <c r="D29" s="177" t="s">
        <v>323</v>
      </c>
      <c r="E29" s="178">
        <v>6</v>
      </c>
      <c r="F29" s="179"/>
      <c r="G29" s="180">
        <f>ROUND(E29*F29,2)</f>
        <v>0</v>
      </c>
      <c r="H29" s="179">
        <v>0</v>
      </c>
      <c r="I29" s="180">
        <f>ROUND(E29*H29,2)</f>
        <v>0</v>
      </c>
      <c r="J29" s="179">
        <v>504</v>
      </c>
      <c r="K29" s="180">
        <f>ROUND(E29*J29,2)</f>
        <v>3024</v>
      </c>
      <c r="L29" s="180">
        <v>21</v>
      </c>
      <c r="M29" s="180">
        <f>G29*(1+L29/100)</f>
        <v>0</v>
      </c>
      <c r="N29" s="180">
        <v>0</v>
      </c>
      <c r="O29" s="180">
        <f>ROUND(E29*N29,2)</f>
        <v>0</v>
      </c>
      <c r="P29" s="180">
        <v>0</v>
      </c>
      <c r="Q29" s="180">
        <f>ROUND(E29*P29,2)</f>
        <v>0</v>
      </c>
      <c r="R29" s="180"/>
      <c r="S29" s="180" t="s">
        <v>230</v>
      </c>
      <c r="T29" s="181" t="s">
        <v>222</v>
      </c>
      <c r="U29" s="160">
        <v>0</v>
      </c>
      <c r="V29" s="160">
        <f>ROUND(E29*U29,2)</f>
        <v>0</v>
      </c>
      <c r="W29" s="160"/>
      <c r="X29" s="151"/>
      <c r="Y29" s="151"/>
      <c r="Z29" s="151"/>
      <c r="AA29" s="151"/>
      <c r="AB29" s="151"/>
      <c r="AC29" s="151"/>
      <c r="AD29" s="151"/>
      <c r="AE29" s="151"/>
      <c r="AF29" s="151"/>
      <c r="AG29" s="151" t="s">
        <v>247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c r="A30" s="162" t="s">
        <v>216</v>
      </c>
      <c r="B30" s="163" t="s">
        <v>181</v>
      </c>
      <c r="C30" s="183" t="s">
        <v>182</v>
      </c>
      <c r="D30" s="164"/>
      <c r="E30" s="165"/>
      <c r="F30" s="166"/>
      <c r="G30" s="166">
        <f>SUMIF(AG31:AG32,"&lt;&gt;NOR",G31:G32)</f>
        <v>0</v>
      </c>
      <c r="H30" s="166"/>
      <c r="I30" s="166">
        <f>SUM(I31:I32)</f>
        <v>0</v>
      </c>
      <c r="J30" s="166"/>
      <c r="K30" s="166">
        <f>SUM(K31:K32)</f>
        <v>14400</v>
      </c>
      <c r="L30" s="166"/>
      <c r="M30" s="166">
        <f>SUM(M31:M32)</f>
        <v>0</v>
      </c>
      <c r="N30" s="166"/>
      <c r="O30" s="166">
        <f>SUM(O31:O32)</f>
        <v>0</v>
      </c>
      <c r="P30" s="166"/>
      <c r="Q30" s="166">
        <f>SUM(Q31:Q32)</f>
        <v>0</v>
      </c>
      <c r="R30" s="166"/>
      <c r="S30" s="166"/>
      <c r="T30" s="167"/>
      <c r="U30" s="161"/>
      <c r="V30" s="161">
        <f>SUM(V31:V32)</f>
        <v>0</v>
      </c>
      <c r="W30" s="161"/>
      <c r="AG30" t="s">
        <v>217</v>
      </c>
    </row>
    <row r="31" spans="1:60" outlineLevel="1">
      <c r="A31" s="168">
        <v>15</v>
      </c>
      <c r="B31" s="169" t="s">
        <v>952</v>
      </c>
      <c r="C31" s="185" t="s">
        <v>953</v>
      </c>
      <c r="D31" s="170" t="s">
        <v>323</v>
      </c>
      <c r="E31" s="171">
        <v>12</v>
      </c>
      <c r="F31" s="172"/>
      <c r="G31" s="173">
        <f>ROUND(E31*F31,2)</f>
        <v>0</v>
      </c>
      <c r="H31" s="172">
        <v>0</v>
      </c>
      <c r="I31" s="173">
        <f>ROUND(E31*H31,2)</f>
        <v>0</v>
      </c>
      <c r="J31" s="172">
        <v>1200</v>
      </c>
      <c r="K31" s="173">
        <f>ROUND(E31*J31,2)</f>
        <v>14400</v>
      </c>
      <c r="L31" s="173">
        <v>21</v>
      </c>
      <c r="M31" s="173">
        <f>G31*(1+L31/100)</f>
        <v>0</v>
      </c>
      <c r="N31" s="173">
        <v>0</v>
      </c>
      <c r="O31" s="173">
        <f>ROUND(E31*N31,2)</f>
        <v>0</v>
      </c>
      <c r="P31" s="173">
        <v>0</v>
      </c>
      <c r="Q31" s="173">
        <f>ROUND(E31*P31,2)</f>
        <v>0</v>
      </c>
      <c r="R31" s="173"/>
      <c r="S31" s="173" t="s">
        <v>230</v>
      </c>
      <c r="T31" s="174" t="s">
        <v>222</v>
      </c>
      <c r="U31" s="160">
        <v>0</v>
      </c>
      <c r="V31" s="160">
        <f>ROUND(E31*U31,2)</f>
        <v>0</v>
      </c>
      <c r="W31" s="160"/>
      <c r="X31" s="151"/>
      <c r="Y31" s="151"/>
      <c r="Z31" s="151"/>
      <c r="AA31" s="151"/>
      <c r="AB31" s="151"/>
      <c r="AC31" s="151"/>
      <c r="AD31" s="151"/>
      <c r="AE31" s="151"/>
      <c r="AF31" s="151"/>
      <c r="AG31" s="151" t="s">
        <v>247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4" t="s">
        <v>954</v>
      </c>
      <c r="D32" s="189"/>
      <c r="E32" s="190">
        <v>12</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c r="A33" s="162" t="s">
        <v>216</v>
      </c>
      <c r="B33" s="163" t="s">
        <v>183</v>
      </c>
      <c r="C33" s="183" t="s">
        <v>184</v>
      </c>
      <c r="D33" s="164"/>
      <c r="E33" s="165"/>
      <c r="F33" s="166"/>
      <c r="G33" s="166">
        <f>SUMIF(AG34:AG39,"&lt;&gt;NOR",G34:G39)</f>
        <v>0</v>
      </c>
      <c r="H33" s="166"/>
      <c r="I33" s="166">
        <f>SUM(I34:I39)</f>
        <v>0</v>
      </c>
      <c r="J33" s="166"/>
      <c r="K33" s="166">
        <f>SUM(K34:K39)</f>
        <v>19580</v>
      </c>
      <c r="L33" s="166"/>
      <c r="M33" s="166">
        <f>SUM(M34:M39)</f>
        <v>0</v>
      </c>
      <c r="N33" s="166"/>
      <c r="O33" s="166">
        <f>SUM(O34:O39)</f>
        <v>0</v>
      </c>
      <c r="P33" s="166"/>
      <c r="Q33" s="166">
        <f>SUM(Q34:Q39)</f>
        <v>0</v>
      </c>
      <c r="R33" s="166"/>
      <c r="S33" s="166"/>
      <c r="T33" s="167"/>
      <c r="U33" s="161"/>
      <c r="V33" s="161">
        <f>SUM(V34:V39)</f>
        <v>0</v>
      </c>
      <c r="W33" s="161"/>
      <c r="AG33" t="s">
        <v>217</v>
      </c>
    </row>
    <row r="34" spans="1:60" outlineLevel="1">
      <c r="A34" s="175">
        <v>16</v>
      </c>
      <c r="B34" s="176" t="s">
        <v>955</v>
      </c>
      <c r="C34" s="184" t="s">
        <v>956</v>
      </c>
      <c r="D34" s="177" t="s">
        <v>266</v>
      </c>
      <c r="E34" s="178">
        <v>38</v>
      </c>
      <c r="F34" s="179"/>
      <c r="G34" s="180">
        <f t="shared" ref="G34:G39" si="7">ROUND(E34*F34,2)</f>
        <v>0</v>
      </c>
      <c r="H34" s="179">
        <v>0</v>
      </c>
      <c r="I34" s="180">
        <f t="shared" ref="I34:I39" si="8">ROUND(E34*H34,2)</f>
        <v>0</v>
      </c>
      <c r="J34" s="179">
        <v>100</v>
      </c>
      <c r="K34" s="180">
        <f t="shared" ref="K34:K39" si="9">ROUND(E34*J34,2)</f>
        <v>3800</v>
      </c>
      <c r="L34" s="180">
        <v>21</v>
      </c>
      <c r="M34" s="180">
        <f t="shared" ref="M34:M39" si="10">G34*(1+L34/100)</f>
        <v>0</v>
      </c>
      <c r="N34" s="180">
        <v>0</v>
      </c>
      <c r="O34" s="180">
        <f t="shared" ref="O34:O39" si="11">ROUND(E34*N34,2)</f>
        <v>0</v>
      </c>
      <c r="P34" s="180">
        <v>0</v>
      </c>
      <c r="Q34" s="180">
        <f t="shared" ref="Q34:Q39" si="12">ROUND(E34*P34,2)</f>
        <v>0</v>
      </c>
      <c r="R34" s="180"/>
      <c r="S34" s="180" t="s">
        <v>230</v>
      </c>
      <c r="T34" s="181" t="s">
        <v>222</v>
      </c>
      <c r="U34" s="160">
        <v>0</v>
      </c>
      <c r="V34" s="160">
        <f t="shared" ref="V34:V39" si="13">ROUND(E34*U34,2)</f>
        <v>0</v>
      </c>
      <c r="W34" s="160"/>
      <c r="X34" s="151"/>
      <c r="Y34" s="151"/>
      <c r="Z34" s="151"/>
      <c r="AA34" s="151"/>
      <c r="AB34" s="151"/>
      <c r="AC34" s="151"/>
      <c r="AD34" s="151"/>
      <c r="AE34" s="151"/>
      <c r="AF34" s="151"/>
      <c r="AG34" s="151" t="s">
        <v>247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75">
        <v>17</v>
      </c>
      <c r="B35" s="176" t="s">
        <v>957</v>
      </c>
      <c r="C35" s="184" t="s">
        <v>958</v>
      </c>
      <c r="D35" s="177" t="s">
        <v>323</v>
      </c>
      <c r="E35" s="178">
        <v>6</v>
      </c>
      <c r="F35" s="179"/>
      <c r="G35" s="180">
        <f t="shared" si="7"/>
        <v>0</v>
      </c>
      <c r="H35" s="179">
        <v>0</v>
      </c>
      <c r="I35" s="180">
        <f t="shared" si="8"/>
        <v>0</v>
      </c>
      <c r="J35" s="179">
        <v>170</v>
      </c>
      <c r="K35" s="180">
        <f t="shared" si="9"/>
        <v>1020</v>
      </c>
      <c r="L35" s="180">
        <v>21</v>
      </c>
      <c r="M35" s="180">
        <f t="shared" si="10"/>
        <v>0</v>
      </c>
      <c r="N35" s="180">
        <v>0</v>
      </c>
      <c r="O35" s="180">
        <f t="shared" si="11"/>
        <v>0</v>
      </c>
      <c r="P35" s="180">
        <v>0</v>
      </c>
      <c r="Q35" s="180">
        <f t="shared" si="12"/>
        <v>0</v>
      </c>
      <c r="R35" s="180"/>
      <c r="S35" s="180" t="s">
        <v>230</v>
      </c>
      <c r="T35" s="181" t="s">
        <v>222</v>
      </c>
      <c r="U35" s="160">
        <v>0</v>
      </c>
      <c r="V35" s="160">
        <f t="shared" si="13"/>
        <v>0</v>
      </c>
      <c r="W35" s="160"/>
      <c r="X35" s="151"/>
      <c r="Y35" s="151"/>
      <c r="Z35" s="151"/>
      <c r="AA35" s="151"/>
      <c r="AB35" s="151"/>
      <c r="AC35" s="151"/>
      <c r="AD35" s="151"/>
      <c r="AE35" s="151"/>
      <c r="AF35" s="151"/>
      <c r="AG35" s="151" t="s">
        <v>247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75">
        <v>18</v>
      </c>
      <c r="B36" s="176" t="s">
        <v>959</v>
      </c>
      <c r="C36" s="184" t="s">
        <v>960</v>
      </c>
      <c r="D36" s="177" t="s">
        <v>323</v>
      </c>
      <c r="E36" s="178">
        <v>6</v>
      </c>
      <c r="F36" s="179"/>
      <c r="G36" s="180">
        <f t="shared" si="7"/>
        <v>0</v>
      </c>
      <c r="H36" s="179">
        <v>0</v>
      </c>
      <c r="I36" s="180">
        <f t="shared" si="8"/>
        <v>0</v>
      </c>
      <c r="J36" s="179">
        <v>62</v>
      </c>
      <c r="K36" s="180">
        <f t="shared" si="9"/>
        <v>372</v>
      </c>
      <c r="L36" s="180">
        <v>21</v>
      </c>
      <c r="M36" s="180">
        <f t="shared" si="10"/>
        <v>0</v>
      </c>
      <c r="N36" s="180">
        <v>0</v>
      </c>
      <c r="O36" s="180">
        <f t="shared" si="11"/>
        <v>0</v>
      </c>
      <c r="P36" s="180">
        <v>0</v>
      </c>
      <c r="Q36" s="180">
        <f t="shared" si="12"/>
        <v>0</v>
      </c>
      <c r="R36" s="180"/>
      <c r="S36" s="180" t="s">
        <v>230</v>
      </c>
      <c r="T36" s="181" t="s">
        <v>222</v>
      </c>
      <c r="U36" s="160">
        <v>0</v>
      </c>
      <c r="V36" s="160">
        <f t="shared" si="13"/>
        <v>0</v>
      </c>
      <c r="W36" s="160"/>
      <c r="X36" s="151"/>
      <c r="Y36" s="151"/>
      <c r="Z36" s="151"/>
      <c r="AA36" s="151"/>
      <c r="AB36" s="151"/>
      <c r="AC36" s="151"/>
      <c r="AD36" s="151"/>
      <c r="AE36" s="151"/>
      <c r="AF36" s="151"/>
      <c r="AG36" s="151" t="s">
        <v>247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75">
        <v>19</v>
      </c>
      <c r="B37" s="176" t="s">
        <v>961</v>
      </c>
      <c r="C37" s="184" t="s">
        <v>962</v>
      </c>
      <c r="D37" s="177" t="s">
        <v>323</v>
      </c>
      <c r="E37" s="178">
        <v>28</v>
      </c>
      <c r="F37" s="179"/>
      <c r="G37" s="180">
        <f t="shared" si="7"/>
        <v>0</v>
      </c>
      <c r="H37" s="179">
        <v>0</v>
      </c>
      <c r="I37" s="180">
        <f t="shared" si="8"/>
        <v>0</v>
      </c>
      <c r="J37" s="179">
        <v>266</v>
      </c>
      <c r="K37" s="180">
        <f t="shared" si="9"/>
        <v>7448</v>
      </c>
      <c r="L37" s="180">
        <v>21</v>
      </c>
      <c r="M37" s="180">
        <f t="shared" si="10"/>
        <v>0</v>
      </c>
      <c r="N37" s="180">
        <v>0</v>
      </c>
      <c r="O37" s="180">
        <f t="shared" si="11"/>
        <v>0</v>
      </c>
      <c r="P37" s="180">
        <v>0</v>
      </c>
      <c r="Q37" s="180">
        <f t="shared" si="12"/>
        <v>0</v>
      </c>
      <c r="R37" s="180"/>
      <c r="S37" s="180" t="s">
        <v>230</v>
      </c>
      <c r="T37" s="181" t="s">
        <v>222</v>
      </c>
      <c r="U37" s="160">
        <v>0</v>
      </c>
      <c r="V37" s="160">
        <f t="shared" si="13"/>
        <v>0</v>
      </c>
      <c r="W37" s="160"/>
      <c r="X37" s="151"/>
      <c r="Y37" s="151"/>
      <c r="Z37" s="151"/>
      <c r="AA37" s="151"/>
      <c r="AB37" s="151"/>
      <c r="AC37" s="151"/>
      <c r="AD37" s="151"/>
      <c r="AE37" s="151"/>
      <c r="AF37" s="151"/>
      <c r="AG37" s="151" t="s">
        <v>247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5">
        <v>20</v>
      </c>
      <c r="B38" s="176" t="s">
        <v>963</v>
      </c>
      <c r="C38" s="184" t="s">
        <v>964</v>
      </c>
      <c r="D38" s="177" t="s">
        <v>323</v>
      </c>
      <c r="E38" s="178">
        <v>3</v>
      </c>
      <c r="F38" s="179"/>
      <c r="G38" s="180">
        <f t="shared" si="7"/>
        <v>0</v>
      </c>
      <c r="H38" s="179">
        <v>0</v>
      </c>
      <c r="I38" s="180">
        <f t="shared" si="8"/>
        <v>0</v>
      </c>
      <c r="J38" s="179">
        <v>400</v>
      </c>
      <c r="K38" s="180">
        <f t="shared" si="9"/>
        <v>1200</v>
      </c>
      <c r="L38" s="180">
        <v>21</v>
      </c>
      <c r="M38" s="180">
        <f t="shared" si="10"/>
        <v>0</v>
      </c>
      <c r="N38" s="180">
        <v>0</v>
      </c>
      <c r="O38" s="180">
        <f t="shared" si="11"/>
        <v>0</v>
      </c>
      <c r="P38" s="180">
        <v>0</v>
      </c>
      <c r="Q38" s="180">
        <f t="shared" si="12"/>
        <v>0</v>
      </c>
      <c r="R38" s="180"/>
      <c r="S38" s="180" t="s">
        <v>230</v>
      </c>
      <c r="T38" s="181" t="s">
        <v>222</v>
      </c>
      <c r="U38" s="160">
        <v>0</v>
      </c>
      <c r="V38" s="160">
        <f t="shared" si="13"/>
        <v>0</v>
      </c>
      <c r="W38" s="160"/>
      <c r="X38" s="151"/>
      <c r="Y38" s="151"/>
      <c r="Z38" s="151"/>
      <c r="AA38" s="151"/>
      <c r="AB38" s="151"/>
      <c r="AC38" s="151"/>
      <c r="AD38" s="151"/>
      <c r="AE38" s="151"/>
      <c r="AF38" s="151"/>
      <c r="AG38" s="151" t="s">
        <v>247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c r="A39" s="168">
        <v>21</v>
      </c>
      <c r="B39" s="169" t="s">
        <v>965</v>
      </c>
      <c r="C39" s="185" t="s">
        <v>966</v>
      </c>
      <c r="D39" s="170" t="s">
        <v>266</v>
      </c>
      <c r="E39" s="171">
        <v>41</v>
      </c>
      <c r="F39" s="172"/>
      <c r="G39" s="173">
        <f t="shared" si="7"/>
        <v>0</v>
      </c>
      <c r="H39" s="172">
        <v>0</v>
      </c>
      <c r="I39" s="173">
        <f t="shared" si="8"/>
        <v>0</v>
      </c>
      <c r="J39" s="172">
        <v>140</v>
      </c>
      <c r="K39" s="173">
        <f t="shared" si="9"/>
        <v>5740</v>
      </c>
      <c r="L39" s="173">
        <v>21</v>
      </c>
      <c r="M39" s="173">
        <f t="shared" si="10"/>
        <v>0</v>
      </c>
      <c r="N39" s="173">
        <v>0</v>
      </c>
      <c r="O39" s="173">
        <f t="shared" si="11"/>
        <v>0</v>
      </c>
      <c r="P39" s="173">
        <v>0</v>
      </c>
      <c r="Q39" s="173">
        <f t="shared" si="12"/>
        <v>0</v>
      </c>
      <c r="R39" s="173"/>
      <c r="S39" s="173" t="s">
        <v>230</v>
      </c>
      <c r="T39" s="174" t="s">
        <v>222</v>
      </c>
      <c r="U39" s="160">
        <v>0</v>
      </c>
      <c r="V39" s="160">
        <f t="shared" si="13"/>
        <v>0</v>
      </c>
      <c r="W39" s="160"/>
      <c r="X39" s="151"/>
      <c r="Y39" s="151"/>
      <c r="Z39" s="151"/>
      <c r="AA39" s="151"/>
      <c r="AB39" s="151"/>
      <c r="AC39" s="151"/>
      <c r="AD39" s="151"/>
      <c r="AE39" s="151"/>
      <c r="AF39" s="151"/>
      <c r="AG39" s="151" t="s">
        <v>247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c r="A40" s="5"/>
      <c r="B40" s="6"/>
      <c r="C40" s="186"/>
      <c r="D40" s="8"/>
      <c r="E40" s="5"/>
      <c r="F40" s="5"/>
      <c r="G40" s="5"/>
      <c r="H40" s="5"/>
      <c r="I40" s="5"/>
      <c r="J40" s="5"/>
      <c r="K40" s="5"/>
      <c r="L40" s="5"/>
      <c r="M40" s="5"/>
      <c r="N40" s="5"/>
      <c r="O40" s="5"/>
      <c r="P40" s="5"/>
      <c r="Q40" s="5"/>
      <c r="R40" s="5"/>
      <c r="S40" s="5"/>
      <c r="T40" s="5"/>
      <c r="U40" s="5"/>
      <c r="V40" s="5"/>
      <c r="W40" s="5"/>
      <c r="AE40">
        <v>15</v>
      </c>
      <c r="AF40">
        <v>21</v>
      </c>
    </row>
    <row r="41" spans="1:60">
      <c r="A41" s="154"/>
      <c r="B41" s="155" t="s">
        <v>29</v>
      </c>
      <c r="C41" s="187"/>
      <c r="D41" s="156"/>
      <c r="E41" s="157"/>
      <c r="F41" s="157"/>
      <c r="G41" s="182">
        <f>G8+G10+G13+G16+G23+G30+G33</f>
        <v>0</v>
      </c>
      <c r="H41" s="5"/>
      <c r="I41" s="5"/>
      <c r="J41" s="5"/>
      <c r="K41" s="5"/>
      <c r="L41" s="5"/>
      <c r="M41" s="5"/>
      <c r="N41" s="5"/>
      <c r="O41" s="5"/>
      <c r="P41" s="5"/>
      <c r="Q41" s="5"/>
      <c r="R41" s="5"/>
      <c r="S41" s="5"/>
      <c r="T41" s="5"/>
      <c r="U41" s="5"/>
      <c r="V41" s="5"/>
      <c r="W41" s="5"/>
      <c r="AE41">
        <f>SUMIF(L7:L39,AE40,G7:G39)</f>
        <v>0</v>
      </c>
      <c r="AF41">
        <f>SUMIF(L7:L39,AF40,G7:G39)</f>
        <v>0</v>
      </c>
      <c r="AG41" t="s">
        <v>240</v>
      </c>
    </row>
    <row r="42" spans="1:60">
      <c r="A42" s="252" t="s">
        <v>420</v>
      </c>
      <c r="B42" s="252"/>
      <c r="C42" s="186"/>
      <c r="D42" s="8"/>
      <c r="E42" s="5"/>
      <c r="F42" s="5"/>
      <c r="G42" s="5"/>
      <c r="H42" s="5"/>
      <c r="I42" s="5"/>
      <c r="J42" s="5"/>
      <c r="K42" s="5"/>
      <c r="L42" s="5"/>
      <c r="M42" s="5"/>
      <c r="N42" s="5"/>
      <c r="O42" s="5"/>
      <c r="P42" s="5"/>
      <c r="Q42" s="5"/>
      <c r="R42" s="5"/>
      <c r="S42" s="5"/>
      <c r="T42" s="5"/>
      <c r="U42" s="5"/>
      <c r="V42" s="5"/>
      <c r="W42" s="5"/>
    </row>
    <row r="43" spans="1:60">
      <c r="A43" s="5"/>
      <c r="B43" s="6" t="s">
        <v>421</v>
      </c>
      <c r="C43" s="186" t="s">
        <v>422</v>
      </c>
      <c r="D43" s="8"/>
      <c r="E43" s="5"/>
      <c r="F43" s="5"/>
      <c r="G43" s="5"/>
      <c r="H43" s="5"/>
      <c r="I43" s="5"/>
      <c r="J43" s="5"/>
      <c r="K43" s="5"/>
      <c r="L43" s="5"/>
      <c r="M43" s="5"/>
      <c r="N43" s="5"/>
      <c r="O43" s="5"/>
      <c r="P43" s="5"/>
      <c r="Q43" s="5"/>
      <c r="R43" s="5"/>
      <c r="S43" s="5"/>
      <c r="T43" s="5"/>
      <c r="U43" s="5"/>
      <c r="V43" s="5"/>
      <c r="W43" s="5"/>
      <c r="AG43" t="s">
        <v>423</v>
      </c>
    </row>
    <row r="44" spans="1:60">
      <c r="A44" s="5"/>
      <c r="B44" s="6" t="s">
        <v>424</v>
      </c>
      <c r="C44" s="186" t="s">
        <v>425</v>
      </c>
      <c r="D44" s="8"/>
      <c r="E44" s="5"/>
      <c r="F44" s="5"/>
      <c r="G44" s="5"/>
      <c r="H44" s="5"/>
      <c r="I44" s="5"/>
      <c r="J44" s="5"/>
      <c r="K44" s="5"/>
      <c r="L44" s="5"/>
      <c r="M44" s="5"/>
      <c r="N44" s="5"/>
      <c r="O44" s="5"/>
      <c r="P44" s="5"/>
      <c r="Q44" s="5"/>
      <c r="R44" s="5"/>
      <c r="S44" s="5"/>
      <c r="T44" s="5"/>
      <c r="U44" s="5"/>
      <c r="V44" s="5"/>
      <c r="W44" s="5"/>
      <c r="AG44" t="s">
        <v>426</v>
      </c>
    </row>
    <row r="45" spans="1:60">
      <c r="A45" s="5"/>
      <c r="B45" s="6"/>
      <c r="C45" s="186" t="s">
        <v>427</v>
      </c>
      <c r="D45" s="8"/>
      <c r="E45" s="5"/>
      <c r="F45" s="5"/>
      <c r="G45" s="5"/>
      <c r="H45" s="5"/>
      <c r="I45" s="5"/>
      <c r="J45" s="5"/>
      <c r="K45" s="5"/>
      <c r="L45" s="5"/>
      <c r="M45" s="5"/>
      <c r="N45" s="5"/>
      <c r="O45" s="5"/>
      <c r="P45" s="5"/>
      <c r="Q45" s="5"/>
      <c r="R45" s="5"/>
      <c r="S45" s="5"/>
      <c r="T45" s="5"/>
      <c r="U45" s="5"/>
      <c r="V45" s="5"/>
      <c r="W45" s="5"/>
      <c r="AG45" t="s">
        <v>428</v>
      </c>
    </row>
    <row r="46" spans="1:60">
      <c r="A46" s="5"/>
      <c r="B46" s="6"/>
      <c r="C46" s="186"/>
      <c r="D46" s="8"/>
      <c r="E46" s="5"/>
      <c r="F46" s="5"/>
      <c r="G46" s="5"/>
      <c r="H46" s="5"/>
      <c r="I46" s="5"/>
      <c r="J46" s="5"/>
      <c r="K46" s="5"/>
      <c r="L46" s="5"/>
      <c r="M46" s="5"/>
      <c r="N46" s="5"/>
      <c r="O46" s="5"/>
      <c r="P46" s="5"/>
      <c r="Q46" s="5"/>
      <c r="R46" s="5"/>
      <c r="S46" s="5"/>
      <c r="T46" s="5"/>
      <c r="U46" s="5"/>
      <c r="V46" s="5"/>
      <c r="W46" s="5"/>
    </row>
    <row r="47" spans="1:60">
      <c r="C47" s="188"/>
      <c r="D47" s="142"/>
      <c r="AG47" t="s">
        <v>241</v>
      </c>
    </row>
    <row r="48" spans="1:60">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mergeCells count="6">
    <mergeCell ref="A1:G1"/>
    <mergeCell ref="C2:G2"/>
    <mergeCell ref="C3:G3"/>
    <mergeCell ref="C4:G4"/>
    <mergeCell ref="A42:B42"/>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56</vt:i4>
      </vt:variant>
    </vt:vector>
  </HeadingPairs>
  <TitlesOfParts>
    <vt:vector size="65" baseType="lpstr">
      <vt:lpstr>Pokyny pro vyplnění</vt:lpstr>
      <vt:lpstr>Stavba</vt:lpstr>
      <vt:lpstr>VzorPolozky</vt:lpstr>
      <vt:lpstr>00 00 Naklady</vt:lpstr>
      <vt:lpstr>SO 01 SO 01.1 Pol</vt:lpstr>
      <vt:lpstr>SO 01 SO 01.2 Pol</vt:lpstr>
      <vt:lpstr>SO 01 SO 01.4 Pol</vt:lpstr>
      <vt:lpstr>SO 01 SO 01.5 Pol</vt:lpstr>
      <vt:lpstr>SO 01 SO 01.6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 SO 01.1 Pol'!Názvy_tisku</vt:lpstr>
      <vt:lpstr>'SO 01 SO 01.2 Pol'!Názvy_tisku</vt:lpstr>
      <vt:lpstr>'SO 01 SO 01.4 Pol'!Názvy_tisku</vt:lpstr>
      <vt:lpstr>'SO 01 SO 01.5 Pol'!Názvy_tisku</vt:lpstr>
      <vt:lpstr>'SO 01 SO 01.6 Pol'!Názvy_tisku</vt:lpstr>
      <vt:lpstr>oadresa</vt:lpstr>
      <vt:lpstr>Stavba!Objednatel</vt:lpstr>
      <vt:lpstr>Stavba!Objekt</vt:lpstr>
      <vt:lpstr>'00 00 Naklady'!Oblast_tisku</vt:lpstr>
      <vt:lpstr>'SO 01 SO 01.1 Pol'!Oblast_tisku</vt:lpstr>
      <vt:lpstr>'SO 01 SO 01.2 Pol'!Oblast_tisku</vt:lpstr>
      <vt:lpstr>'SO 01 SO 01.4 Pol'!Oblast_tisku</vt:lpstr>
      <vt:lpstr>'SO 01 SO 01.5 Pol'!Oblast_tisku</vt:lpstr>
      <vt:lpstr>'SO 01 SO 01.6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fromel</cp:lastModifiedBy>
  <cp:lastPrinted>2018-06-20T11:16:56Z</cp:lastPrinted>
  <dcterms:created xsi:type="dcterms:W3CDTF">2009-04-08T07:15:50Z</dcterms:created>
  <dcterms:modified xsi:type="dcterms:W3CDTF">2018-08-01T07:27:17Z</dcterms:modified>
</cp:coreProperties>
</file>